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EMP\ПРОГРАМА АПК 2021-2027\"/>
    </mc:Choice>
  </mc:AlternateContent>
  <xr:revisionPtr revIDLastSave="0" documentId="13_ncr:1_{AB775890-2E06-4011-B9D8-384328FAF6D7}" xr6:coauthVersionLast="45" xr6:coauthVersionMax="45" xr10:uidLastSave="{00000000-0000-0000-0000-000000000000}"/>
  <bookViews>
    <workbookView xWindow="-120" yWindow="-120" windowWidth="20730" windowHeight="11160" xr2:uid="{21A8211E-4A6B-4B05-8A2C-9E4827F27893}"/>
  </bookViews>
  <sheets>
    <sheet name="Лист1" sheetId="1" r:id="rId1"/>
  </sheets>
  <definedNames>
    <definedName name="_xlnm.Print_Area" localSheetId="0">Лист1!$A$1:$O$207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8" i="1" l="1"/>
  <c r="J118" i="1"/>
  <c r="K118" i="1"/>
  <c r="L118" i="1"/>
  <c r="M118" i="1"/>
  <c r="N118" i="1"/>
  <c r="H118" i="1"/>
  <c r="H117" i="1"/>
  <c r="I116" i="1" l="1"/>
  <c r="J116" i="1"/>
  <c r="K116" i="1"/>
  <c r="L116" i="1"/>
  <c r="M116" i="1"/>
  <c r="N116" i="1"/>
  <c r="H116" i="1"/>
  <c r="G116" i="1" s="1"/>
  <c r="I115" i="1"/>
  <c r="J115" i="1"/>
  <c r="K115" i="1"/>
  <c r="L115" i="1"/>
  <c r="M115" i="1"/>
  <c r="N115" i="1"/>
  <c r="H115" i="1"/>
  <c r="H69" i="1"/>
  <c r="I69" i="1"/>
  <c r="J69" i="1"/>
  <c r="K69" i="1"/>
  <c r="L69" i="1"/>
  <c r="M69" i="1"/>
  <c r="N69" i="1"/>
  <c r="H74" i="1"/>
  <c r="I74" i="1"/>
  <c r="J74" i="1"/>
  <c r="K74" i="1"/>
  <c r="L74" i="1"/>
  <c r="M74" i="1"/>
  <c r="N74" i="1"/>
  <c r="H79" i="1"/>
  <c r="I79" i="1"/>
  <c r="J79" i="1"/>
  <c r="K79" i="1"/>
  <c r="L79" i="1"/>
  <c r="M79" i="1"/>
  <c r="N79" i="1"/>
  <c r="H84" i="1"/>
  <c r="I84" i="1"/>
  <c r="J84" i="1"/>
  <c r="K84" i="1"/>
  <c r="L84" i="1"/>
  <c r="M84" i="1"/>
  <c r="N84" i="1"/>
  <c r="H89" i="1"/>
  <c r="I89" i="1"/>
  <c r="J89" i="1"/>
  <c r="K89" i="1"/>
  <c r="L89" i="1"/>
  <c r="M89" i="1"/>
  <c r="N89" i="1"/>
  <c r="H94" i="1"/>
  <c r="I94" i="1"/>
  <c r="J94" i="1"/>
  <c r="K94" i="1"/>
  <c r="L94" i="1"/>
  <c r="M94" i="1"/>
  <c r="N94" i="1"/>
  <c r="H99" i="1"/>
  <c r="I99" i="1"/>
  <c r="J99" i="1"/>
  <c r="K99" i="1"/>
  <c r="L99" i="1"/>
  <c r="M99" i="1"/>
  <c r="N99" i="1"/>
  <c r="H104" i="1"/>
  <c r="I104" i="1"/>
  <c r="J104" i="1"/>
  <c r="K104" i="1"/>
  <c r="L104" i="1"/>
  <c r="M104" i="1"/>
  <c r="N104" i="1"/>
  <c r="N109" i="1"/>
  <c r="H109" i="1"/>
  <c r="I109" i="1"/>
  <c r="J109" i="1"/>
  <c r="K109" i="1"/>
  <c r="L109" i="1"/>
  <c r="M109" i="1"/>
  <c r="G71" i="1"/>
  <c r="G72" i="1"/>
  <c r="G73" i="1"/>
  <c r="G118" i="1"/>
  <c r="I117" i="1"/>
  <c r="J117" i="1"/>
  <c r="K117" i="1"/>
  <c r="L117" i="1"/>
  <c r="M117" i="1"/>
  <c r="N117" i="1"/>
  <c r="O118" i="1"/>
  <c r="L114" i="1" l="1"/>
  <c r="G117" i="1"/>
  <c r="K114" i="1"/>
  <c r="J114" i="1"/>
  <c r="O116" i="1"/>
  <c r="N114" i="1"/>
  <c r="M114" i="1"/>
  <c r="I114" i="1"/>
  <c r="H114" i="1"/>
  <c r="O115" i="1"/>
  <c r="G115" i="1"/>
  <c r="O117" i="1"/>
  <c r="O119" i="1" s="1"/>
  <c r="I66" i="1"/>
  <c r="J66" i="1"/>
  <c r="K66" i="1"/>
  <c r="L66" i="1"/>
  <c r="P66" i="1" s="1"/>
  <c r="M66" i="1"/>
  <c r="N66" i="1"/>
  <c r="H66" i="1"/>
  <c r="I63" i="1"/>
  <c r="J63" i="1"/>
  <c r="K63" i="1"/>
  <c r="L63" i="1"/>
  <c r="M63" i="1"/>
  <c r="N63" i="1"/>
  <c r="H63" i="1"/>
  <c r="P8" i="1"/>
  <c r="P9" i="1"/>
  <c r="P10" i="1"/>
  <c r="P11" i="1"/>
  <c r="P13" i="1"/>
  <c r="P14" i="1"/>
  <c r="P15" i="1"/>
  <c r="P16" i="1"/>
  <c r="P18" i="1"/>
  <c r="P19" i="1"/>
  <c r="P20" i="1"/>
  <c r="P21" i="1"/>
  <c r="P23" i="1"/>
  <c r="P24" i="1"/>
  <c r="P25" i="1"/>
  <c r="P26" i="1"/>
  <c r="P28" i="1"/>
  <c r="P29" i="1"/>
  <c r="P30" i="1"/>
  <c r="P31" i="1"/>
  <c r="P33" i="1"/>
  <c r="P34" i="1"/>
  <c r="P35" i="1"/>
  <c r="P36" i="1"/>
  <c r="P38" i="1"/>
  <c r="P39" i="1"/>
  <c r="P40" i="1"/>
  <c r="P41" i="1"/>
  <c r="P43" i="1"/>
  <c r="P44" i="1"/>
  <c r="P45" i="1"/>
  <c r="P46" i="1"/>
  <c r="P48" i="1"/>
  <c r="P49" i="1"/>
  <c r="P50" i="1"/>
  <c r="P51" i="1"/>
  <c r="P53" i="1"/>
  <c r="P54" i="1"/>
  <c r="P55" i="1"/>
  <c r="P56" i="1"/>
  <c r="P58" i="1"/>
  <c r="P59" i="1"/>
  <c r="P60" i="1"/>
  <c r="P61" i="1"/>
  <c r="P63" i="1" l="1"/>
  <c r="G114" i="1" l="1"/>
  <c r="O114" i="1"/>
  <c r="G122" i="1"/>
  <c r="G123" i="1"/>
  <c r="G124" i="1"/>
  <c r="G125" i="1"/>
  <c r="G127" i="1"/>
  <c r="G128" i="1"/>
  <c r="G129" i="1"/>
  <c r="G130" i="1"/>
  <c r="G132" i="1"/>
  <c r="G133" i="1"/>
  <c r="G148" i="1" s="1"/>
  <c r="G134" i="1"/>
  <c r="G135" i="1"/>
  <c r="G136" i="1"/>
  <c r="G137" i="1"/>
  <c r="G147" i="1" s="1"/>
  <c r="G138" i="1"/>
  <c r="G139" i="1"/>
  <c r="G140" i="1"/>
  <c r="G141" i="1"/>
  <c r="G142" i="1"/>
  <c r="G143" i="1"/>
  <c r="G144" i="1"/>
  <c r="G145" i="1"/>
  <c r="G150" i="1" s="1"/>
  <c r="G121" i="1"/>
  <c r="H131" i="1"/>
  <c r="I131" i="1"/>
  <c r="J131" i="1"/>
  <c r="K131" i="1"/>
  <c r="L131" i="1"/>
  <c r="M131" i="1"/>
  <c r="N131" i="1"/>
  <c r="H126" i="1"/>
  <c r="I126" i="1"/>
  <c r="J126" i="1"/>
  <c r="K126" i="1"/>
  <c r="L126" i="1"/>
  <c r="M126" i="1"/>
  <c r="N126" i="1"/>
  <c r="H150" i="1"/>
  <c r="I150" i="1"/>
  <c r="J150" i="1"/>
  <c r="K150" i="1"/>
  <c r="L150" i="1"/>
  <c r="M150" i="1"/>
  <c r="N150" i="1"/>
  <c r="H149" i="1"/>
  <c r="I149" i="1"/>
  <c r="J149" i="1"/>
  <c r="K149" i="1"/>
  <c r="L149" i="1"/>
  <c r="M149" i="1"/>
  <c r="N149" i="1"/>
  <c r="G149" i="1"/>
  <c r="H148" i="1"/>
  <c r="I148" i="1"/>
  <c r="J148" i="1"/>
  <c r="K148" i="1"/>
  <c r="L148" i="1"/>
  <c r="M148" i="1"/>
  <c r="N148" i="1"/>
  <c r="H147" i="1"/>
  <c r="I147" i="1"/>
  <c r="J147" i="1"/>
  <c r="K147" i="1"/>
  <c r="L147" i="1"/>
  <c r="M147" i="1"/>
  <c r="N147" i="1"/>
  <c r="H146" i="1"/>
  <c r="I146" i="1"/>
  <c r="J146" i="1"/>
  <c r="K146" i="1"/>
  <c r="L146" i="1"/>
  <c r="M146" i="1"/>
  <c r="N146" i="1"/>
  <c r="G146" i="1" l="1"/>
  <c r="G131" i="1"/>
  <c r="G126" i="1"/>
  <c r="G154" i="1"/>
  <c r="H201" i="1"/>
  <c r="I201" i="1"/>
  <c r="J201" i="1"/>
  <c r="K201" i="1"/>
  <c r="L201" i="1"/>
  <c r="M201" i="1"/>
  <c r="N201" i="1"/>
  <c r="H200" i="1"/>
  <c r="I200" i="1"/>
  <c r="J200" i="1"/>
  <c r="K200" i="1"/>
  <c r="L200" i="1"/>
  <c r="M200" i="1"/>
  <c r="N200" i="1"/>
  <c r="H199" i="1"/>
  <c r="I199" i="1"/>
  <c r="J199" i="1"/>
  <c r="K199" i="1"/>
  <c r="L199" i="1"/>
  <c r="M199" i="1"/>
  <c r="N199" i="1"/>
  <c r="H198" i="1"/>
  <c r="I198" i="1"/>
  <c r="J198" i="1"/>
  <c r="K198" i="1"/>
  <c r="L198" i="1"/>
  <c r="M198" i="1"/>
  <c r="N198" i="1"/>
  <c r="G194" i="1"/>
  <c r="G195" i="1"/>
  <c r="G196" i="1"/>
  <c r="G193" i="1"/>
  <c r="G198" i="1" s="1"/>
  <c r="G191" i="1"/>
  <c r="G189" i="1"/>
  <c r="G190" i="1"/>
  <c r="G188" i="1"/>
  <c r="H192" i="1"/>
  <c r="I192" i="1"/>
  <c r="J192" i="1"/>
  <c r="J197" i="1" s="1"/>
  <c r="K192" i="1"/>
  <c r="K197" i="1" s="1"/>
  <c r="L192" i="1"/>
  <c r="M192" i="1"/>
  <c r="N192" i="1"/>
  <c r="N197" i="1" s="1"/>
  <c r="H187" i="1"/>
  <c r="I187" i="1"/>
  <c r="J187" i="1"/>
  <c r="K187" i="1"/>
  <c r="L187" i="1"/>
  <c r="M187" i="1"/>
  <c r="N187" i="1"/>
  <c r="H184" i="1"/>
  <c r="I184" i="1"/>
  <c r="J184" i="1"/>
  <c r="K184" i="1"/>
  <c r="L184" i="1"/>
  <c r="M184" i="1"/>
  <c r="N184" i="1"/>
  <c r="H183" i="1"/>
  <c r="I183" i="1"/>
  <c r="J183" i="1"/>
  <c r="K183" i="1"/>
  <c r="L183" i="1"/>
  <c r="M183" i="1"/>
  <c r="N183" i="1"/>
  <c r="H182" i="1"/>
  <c r="I182" i="1"/>
  <c r="J182" i="1"/>
  <c r="K182" i="1"/>
  <c r="L182" i="1"/>
  <c r="M182" i="1"/>
  <c r="N182" i="1"/>
  <c r="H181" i="1"/>
  <c r="I181" i="1"/>
  <c r="J181" i="1"/>
  <c r="K181" i="1"/>
  <c r="L181" i="1"/>
  <c r="M181" i="1"/>
  <c r="N181" i="1"/>
  <c r="G177" i="1"/>
  <c r="G178" i="1"/>
  <c r="G183" i="1" s="1"/>
  <c r="G179" i="1"/>
  <c r="G176" i="1"/>
  <c r="H175" i="1"/>
  <c r="H180" i="1" s="1"/>
  <c r="I175" i="1"/>
  <c r="I180" i="1" s="1"/>
  <c r="J175" i="1"/>
  <c r="K175" i="1"/>
  <c r="L175" i="1"/>
  <c r="M175" i="1"/>
  <c r="M180" i="1" s="1"/>
  <c r="N175" i="1"/>
  <c r="G172" i="1"/>
  <c r="G173" i="1"/>
  <c r="G174" i="1"/>
  <c r="G170" i="1" s="1"/>
  <c r="G171" i="1"/>
  <c r="H170" i="1"/>
  <c r="I170" i="1"/>
  <c r="J170" i="1"/>
  <c r="K170" i="1"/>
  <c r="L170" i="1"/>
  <c r="M170" i="1"/>
  <c r="N170" i="1"/>
  <c r="G160" i="1"/>
  <c r="G161" i="1"/>
  <c r="G162" i="1"/>
  <c r="G159" i="1"/>
  <c r="G157" i="1"/>
  <c r="G155" i="1"/>
  <c r="G156" i="1"/>
  <c r="G106" i="1"/>
  <c r="G107" i="1"/>
  <c r="G108" i="1"/>
  <c r="G105" i="1"/>
  <c r="I64" i="1"/>
  <c r="J64" i="1"/>
  <c r="K64" i="1"/>
  <c r="L64" i="1"/>
  <c r="M64" i="1"/>
  <c r="N64" i="1"/>
  <c r="H64" i="1"/>
  <c r="I65" i="1"/>
  <c r="J65" i="1"/>
  <c r="K65" i="1"/>
  <c r="L65" i="1"/>
  <c r="M65" i="1"/>
  <c r="N65" i="1"/>
  <c r="H65" i="1"/>
  <c r="L47" i="1"/>
  <c r="I7" i="1"/>
  <c r="J7" i="1"/>
  <c r="K7" i="1"/>
  <c r="L7" i="1"/>
  <c r="M7" i="1"/>
  <c r="N7" i="1"/>
  <c r="G15" i="1"/>
  <c r="G16" i="1"/>
  <c r="I12" i="1"/>
  <c r="J12" i="1"/>
  <c r="K12" i="1"/>
  <c r="L12" i="1"/>
  <c r="M12" i="1"/>
  <c r="N12" i="1"/>
  <c r="H12" i="1"/>
  <c r="G9" i="1"/>
  <c r="G10" i="1"/>
  <c r="G13" i="1"/>
  <c r="G14" i="1"/>
  <c r="G18" i="1"/>
  <c r="G19" i="1"/>
  <c r="G20" i="1"/>
  <c r="G21" i="1"/>
  <c r="G23" i="1"/>
  <c r="G24" i="1"/>
  <c r="G25" i="1"/>
  <c r="G26" i="1"/>
  <c r="G28" i="1"/>
  <c r="G29" i="1"/>
  <c r="G30" i="1"/>
  <c r="G31" i="1"/>
  <c r="G33" i="1"/>
  <c r="G34" i="1"/>
  <c r="G35" i="1"/>
  <c r="G36" i="1"/>
  <c r="G38" i="1"/>
  <c r="G39" i="1"/>
  <c r="G40" i="1"/>
  <c r="G41" i="1"/>
  <c r="G43" i="1"/>
  <c r="G44" i="1"/>
  <c r="G45" i="1"/>
  <c r="G46" i="1"/>
  <c r="G48" i="1"/>
  <c r="G49" i="1"/>
  <c r="G50" i="1"/>
  <c r="G51" i="1"/>
  <c r="G53" i="1"/>
  <c r="G54" i="1"/>
  <c r="G55" i="1"/>
  <c r="G56" i="1"/>
  <c r="G58" i="1"/>
  <c r="G59" i="1"/>
  <c r="G60" i="1"/>
  <c r="G61" i="1"/>
  <c r="G70" i="1"/>
  <c r="G69" i="1" s="1"/>
  <c r="Q70" i="1"/>
  <c r="G75" i="1"/>
  <c r="G76" i="1"/>
  <c r="G77" i="1"/>
  <c r="G78" i="1"/>
  <c r="G80" i="1"/>
  <c r="G81" i="1"/>
  <c r="G82" i="1"/>
  <c r="G83" i="1"/>
  <c r="G85" i="1"/>
  <c r="G86" i="1"/>
  <c r="G87" i="1"/>
  <c r="G88" i="1"/>
  <c r="G90" i="1"/>
  <c r="G91" i="1"/>
  <c r="G92" i="1"/>
  <c r="G93" i="1"/>
  <c r="G95" i="1"/>
  <c r="G96" i="1"/>
  <c r="G97" i="1"/>
  <c r="G98" i="1"/>
  <c r="G100" i="1"/>
  <c r="G101" i="1"/>
  <c r="G102" i="1"/>
  <c r="G103" i="1"/>
  <c r="G110" i="1"/>
  <c r="G111" i="1"/>
  <c r="G112" i="1"/>
  <c r="G113" i="1"/>
  <c r="G8" i="1"/>
  <c r="G104" i="1" l="1"/>
  <c r="K180" i="1"/>
  <c r="G181" i="1"/>
  <c r="M197" i="1"/>
  <c r="I197" i="1"/>
  <c r="G200" i="1"/>
  <c r="G89" i="1"/>
  <c r="P12" i="1"/>
  <c r="P65" i="1"/>
  <c r="L197" i="1"/>
  <c r="H197" i="1"/>
  <c r="G201" i="1"/>
  <c r="G192" i="1"/>
  <c r="G184" i="1"/>
  <c r="G199" i="1"/>
  <c r="G109" i="1"/>
  <c r="G99" i="1"/>
  <c r="G94" i="1"/>
  <c r="G84" i="1"/>
  <c r="G79" i="1"/>
  <c r="G74" i="1"/>
  <c r="P64" i="1"/>
  <c r="N180" i="1"/>
  <c r="L180" i="1"/>
  <c r="J180" i="1"/>
  <c r="G182" i="1"/>
  <c r="G187" i="1"/>
  <c r="G197" i="1" s="1"/>
  <c r="G175" i="1"/>
  <c r="G180" i="1" s="1"/>
  <c r="G12" i="1"/>
  <c r="H167" i="1"/>
  <c r="H207" i="1" s="1"/>
  <c r="I167" i="1"/>
  <c r="I207" i="1" s="1"/>
  <c r="J167" i="1"/>
  <c r="J207" i="1" s="1"/>
  <c r="K167" i="1"/>
  <c r="K207" i="1" s="1"/>
  <c r="L167" i="1"/>
  <c r="L207" i="1" s="1"/>
  <c r="M167" i="1"/>
  <c r="M207" i="1" s="1"/>
  <c r="N167" i="1"/>
  <c r="N207" i="1" s="1"/>
  <c r="G167" i="1"/>
  <c r="H166" i="1"/>
  <c r="H206" i="1" s="1"/>
  <c r="I166" i="1"/>
  <c r="I206" i="1" s="1"/>
  <c r="J166" i="1"/>
  <c r="J206" i="1" s="1"/>
  <c r="K166" i="1"/>
  <c r="K206" i="1" s="1"/>
  <c r="L166" i="1"/>
  <c r="L206" i="1" s="1"/>
  <c r="M166" i="1"/>
  <c r="M206" i="1" s="1"/>
  <c r="N166" i="1"/>
  <c r="N206" i="1" s="1"/>
  <c r="G166" i="1"/>
  <c r="H165" i="1"/>
  <c r="H205" i="1" s="1"/>
  <c r="I165" i="1"/>
  <c r="I205" i="1" s="1"/>
  <c r="J165" i="1"/>
  <c r="J205" i="1" s="1"/>
  <c r="K165" i="1"/>
  <c r="K205" i="1" s="1"/>
  <c r="L165" i="1"/>
  <c r="L205" i="1" s="1"/>
  <c r="M165" i="1"/>
  <c r="M205" i="1" s="1"/>
  <c r="N165" i="1"/>
  <c r="N205" i="1" s="1"/>
  <c r="G165" i="1"/>
  <c r="H164" i="1"/>
  <c r="H204" i="1" s="1"/>
  <c r="I164" i="1"/>
  <c r="I204" i="1" s="1"/>
  <c r="J164" i="1"/>
  <c r="J204" i="1" s="1"/>
  <c r="K164" i="1"/>
  <c r="K204" i="1" s="1"/>
  <c r="L164" i="1"/>
  <c r="L204" i="1" s="1"/>
  <c r="M164" i="1"/>
  <c r="M204" i="1" s="1"/>
  <c r="N164" i="1"/>
  <c r="N204" i="1" s="1"/>
  <c r="G164" i="1"/>
  <c r="N153" i="1" l="1"/>
  <c r="N158" i="1"/>
  <c r="H158" i="1"/>
  <c r="I158" i="1"/>
  <c r="J158" i="1"/>
  <c r="K158" i="1"/>
  <c r="L158" i="1"/>
  <c r="M158" i="1"/>
  <c r="G158" i="1"/>
  <c r="H153" i="1"/>
  <c r="I153" i="1"/>
  <c r="J153" i="1"/>
  <c r="K153" i="1"/>
  <c r="L153" i="1"/>
  <c r="M153" i="1"/>
  <c r="G153" i="1"/>
  <c r="G64" i="1" l="1"/>
  <c r="G205" i="1" s="1"/>
  <c r="G65" i="1"/>
  <c r="G66" i="1"/>
  <c r="G207" i="1" s="1"/>
  <c r="G206" i="1"/>
  <c r="M163" i="1"/>
  <c r="K163" i="1"/>
  <c r="I163" i="1"/>
  <c r="G63" i="1"/>
  <c r="G163" i="1"/>
  <c r="N163" i="1"/>
  <c r="L163" i="1"/>
  <c r="J163" i="1"/>
  <c r="H163" i="1"/>
  <c r="H57" i="1"/>
  <c r="I57" i="1"/>
  <c r="J57" i="1"/>
  <c r="K57" i="1"/>
  <c r="L57" i="1"/>
  <c r="M57" i="1"/>
  <c r="N57" i="1"/>
  <c r="H52" i="1"/>
  <c r="I52" i="1"/>
  <c r="J52" i="1"/>
  <c r="K52" i="1"/>
  <c r="L52" i="1"/>
  <c r="M52" i="1"/>
  <c r="N52" i="1"/>
  <c r="H47" i="1"/>
  <c r="I47" i="1"/>
  <c r="J47" i="1"/>
  <c r="K47" i="1"/>
  <c r="M47" i="1"/>
  <c r="N47" i="1"/>
  <c r="H42" i="1"/>
  <c r="I42" i="1"/>
  <c r="J42" i="1"/>
  <c r="K42" i="1"/>
  <c r="L42" i="1"/>
  <c r="M42" i="1"/>
  <c r="N42" i="1"/>
  <c r="H37" i="1"/>
  <c r="I37" i="1"/>
  <c r="J37" i="1"/>
  <c r="K37" i="1"/>
  <c r="L37" i="1"/>
  <c r="M37" i="1"/>
  <c r="N37" i="1"/>
  <c r="H32" i="1"/>
  <c r="I32" i="1"/>
  <c r="J32" i="1"/>
  <c r="K32" i="1"/>
  <c r="L32" i="1"/>
  <c r="M32" i="1"/>
  <c r="N32" i="1"/>
  <c r="H27" i="1"/>
  <c r="I27" i="1"/>
  <c r="J27" i="1"/>
  <c r="K27" i="1"/>
  <c r="L27" i="1"/>
  <c r="M27" i="1"/>
  <c r="N27" i="1"/>
  <c r="H22" i="1"/>
  <c r="I22" i="1"/>
  <c r="J22" i="1"/>
  <c r="K22" i="1"/>
  <c r="L22" i="1"/>
  <c r="M22" i="1"/>
  <c r="N22" i="1"/>
  <c r="H17" i="1"/>
  <c r="I17" i="1"/>
  <c r="J17" i="1"/>
  <c r="K17" i="1"/>
  <c r="L17" i="1"/>
  <c r="M17" i="1"/>
  <c r="N17" i="1"/>
  <c r="P22" i="1" l="1"/>
  <c r="P32" i="1"/>
  <c r="P42" i="1"/>
  <c r="P47" i="1"/>
  <c r="N62" i="1"/>
  <c r="L62" i="1"/>
  <c r="L203" i="1" s="1"/>
  <c r="J62" i="1"/>
  <c r="J203" i="1" s="1"/>
  <c r="P57" i="1"/>
  <c r="N203" i="1"/>
  <c r="P17" i="1"/>
  <c r="P27" i="1"/>
  <c r="P37" i="1"/>
  <c r="P52" i="1"/>
  <c r="M62" i="1"/>
  <c r="M203" i="1" s="1"/>
  <c r="K62" i="1"/>
  <c r="K203" i="1" s="1"/>
  <c r="I62" i="1"/>
  <c r="I203" i="1"/>
  <c r="R64" i="1"/>
  <c r="G204" i="1"/>
  <c r="G22" i="1"/>
  <c r="G32" i="1"/>
  <c r="G42" i="1"/>
  <c r="G52" i="1"/>
  <c r="G17" i="1"/>
  <c r="G27" i="1"/>
  <c r="G37" i="1"/>
  <c r="G47" i="1"/>
  <c r="G57" i="1"/>
  <c r="H7" i="1"/>
  <c r="G11" i="1"/>
  <c r="G7" i="1" l="1"/>
  <c r="P7" i="1"/>
  <c r="H62" i="1"/>
  <c r="H203" i="1" s="1"/>
  <c r="P62" i="1" l="1"/>
  <c r="G62" i="1"/>
  <c r="G203" i="1" s="1"/>
</calcChain>
</file>

<file path=xl/sharedStrings.xml><?xml version="1.0" encoding="utf-8"?>
<sst xmlns="http://schemas.openxmlformats.org/spreadsheetml/2006/main" count="357" uniqueCount="128">
  <si>
    <t>№ п/п</t>
  </si>
  <si>
    <t>Назва напряму діяльності</t>
  </si>
  <si>
    <t>Перелік заходів  програми</t>
  </si>
  <si>
    <t>Термін виконання заходу</t>
  </si>
  <si>
    <t>Виконавці</t>
  </si>
  <si>
    <t>Джерела фінансування</t>
  </si>
  <si>
    <t>Всього</t>
  </si>
  <si>
    <t>Очікуваний результат</t>
  </si>
  <si>
    <t>Підтримка розвитку рослинницької галузі</t>
  </si>
  <si>
    <t>Впровадження  досягнень генетики і біотехнології, селекції і насінництва у виробництво.  Оновлення зернозбирального парку. Будівництво елеваторів для зберігання і сушки зерна на території  області</t>
  </si>
  <si>
    <t xml:space="preserve">Зернове господарство </t>
  </si>
  <si>
    <t>2021-2027</t>
  </si>
  <si>
    <t>державний бюджет</t>
  </si>
  <si>
    <t>обласний бюджет</t>
  </si>
  <si>
    <t>ОТГ</t>
  </si>
  <si>
    <t>небюджетні джерела</t>
  </si>
  <si>
    <t>Вирощування гречки</t>
  </si>
  <si>
    <t>Збільшення посівних площ та обсягів  виробництва гречки</t>
  </si>
  <si>
    <t>Збільшення обсягів продовольчого зерна. Покращення матеріально-технічної бази сільськогосподар-ських підприємств</t>
  </si>
  <si>
    <t>Збільшення обсягів виробництва гречки</t>
  </si>
  <si>
    <t>Проведення хімічної меліорації (вапну-вання) кислих ґрунтів. Створення спеціалі-зованих підрозділів із проведення робіт по вапнуванню ґрунтів на базі механізованих загонів, що виконують розкислення кислих ґрунтів.</t>
  </si>
  <si>
    <t>Хімічна меліорація (вапнування) кислих ґрунтів</t>
  </si>
  <si>
    <t>Покращення агротехнічного стану грунтів, підвищення урожайності сільськогосподар-ських культур</t>
  </si>
  <si>
    <t>Вирощування жита</t>
  </si>
  <si>
    <t>Збільшення посівних площ та обсягів  виробництва жита</t>
  </si>
  <si>
    <t>Забезпечення області та інших регіонів держави продовольчим житом</t>
  </si>
  <si>
    <t>Вирощування льону-довгунцю та льону олійного</t>
  </si>
  <si>
    <t>Збільшення посівних площ льону олійного та льону -довгунцю</t>
  </si>
  <si>
    <t>Відродження льонарства на Житомирщині.Збільшення обсягів виробництво льоно-волокна та насіння льону довгунцю та льону олійного</t>
  </si>
  <si>
    <t>Вирощування картоплі</t>
  </si>
  <si>
    <t>Збільшення обсягів виробництва картоплі сільськогосподар-ськими підприємствами</t>
  </si>
  <si>
    <t>Овочівництво</t>
  </si>
  <si>
    <t>Підтримка будівництва овочесховищ із сучасними технологіями довготривалого зберігання</t>
  </si>
  <si>
    <t>Забезпечення довготривалого зберігання овочевої продукції для реалізації  через торгові точки області</t>
  </si>
  <si>
    <t>Садівництво та ягідництво</t>
  </si>
  <si>
    <t>Підтримка   посадки садів та ягідників</t>
  </si>
  <si>
    <t>Збільшення площ під садами та ягідниками. Забезпечення фруктами та овочами жителів області</t>
  </si>
  <si>
    <t>Вирощування хмелю</t>
  </si>
  <si>
    <t>Підтримка за посадку молодих насаджень хмелю</t>
  </si>
  <si>
    <t>Збільшення посадкових площ хмелю. Збільшення виробництва хмелепродукції</t>
  </si>
  <si>
    <t>Насінництво</t>
  </si>
  <si>
    <t>Удосконалення структури системи насінництва в області</t>
  </si>
  <si>
    <t>Створення елітних насінницьких господарств. Забезпечення  підприємств та населення висоякісним посівним матеріалом</t>
  </si>
  <si>
    <t>Органічне виробництва</t>
  </si>
  <si>
    <t xml:space="preserve">Фінансова підтримка суб'єктів господарювання, які мають в обробітку до 1000 га землі,  для придбання сертифікату відповідності виробництва органічної продукції та придбання органічного посівного матеріалу </t>
  </si>
  <si>
    <t>Збільшення обсягів виробництва органічної сільськогосподар-ської продукції</t>
  </si>
  <si>
    <t>ВСЬОГО ПО РОСЛИННИЦТВУ</t>
  </si>
  <si>
    <t>бюджети ОТГ</t>
  </si>
  <si>
    <t>Підтримка розвитку галузі тваринництва</t>
  </si>
  <si>
    <t>Молочне скотарство</t>
  </si>
  <si>
    <r>
      <t xml:space="preserve"> </t>
    </r>
    <r>
      <rPr>
        <sz val="12"/>
        <color rgb="FF000000"/>
        <rFont val="Times New Roman"/>
        <family val="1"/>
        <charset val="204"/>
      </rPr>
      <t>Фінансова підтримка сільськогосподарським підприємствам за приріст поголів’я корів молочного, м’ясного та комбінованого напрямів продуктивності</t>
    </r>
  </si>
  <si>
    <t xml:space="preserve"> Фінансова підтримка   господарствам населення для виплати часткового відшкодування вартості закуплених племінних телиць, нетелей, корів</t>
  </si>
  <si>
    <t>Фінансова підтримка господарствам населення, які утримують 3 і більше корів, для виплати відшкодування вартості закуплених установок індивідуального доїння корів</t>
  </si>
  <si>
    <t>М'ясне скотарство</t>
  </si>
  <si>
    <r>
      <rPr>
        <sz val="12"/>
        <color theme="1"/>
        <rFont val="Times New Roman"/>
        <family val="1"/>
        <charset val="204"/>
      </rPr>
      <t>Створення сприятливих умов щодо залучення  кошті</t>
    </r>
    <r>
      <rPr>
        <sz val="11"/>
        <color theme="1"/>
        <rFont val="Times New Roman"/>
        <family val="1"/>
        <charset val="204"/>
      </rPr>
      <t>в</t>
    </r>
    <r>
      <rPr>
        <sz val="14"/>
        <color theme="1"/>
        <rFont val="Times New Roman"/>
        <family val="1"/>
        <charset val="204"/>
      </rPr>
      <t xml:space="preserve"> для </t>
    </r>
    <r>
      <rPr>
        <sz val="12"/>
        <color theme="1"/>
        <rFont val="Times New Roman"/>
        <family val="1"/>
        <charset val="204"/>
      </rPr>
      <t>реалізації</t>
    </r>
    <r>
      <rPr>
        <sz val="14"/>
        <color theme="1"/>
        <rFont val="Times New Roman"/>
        <family val="1"/>
        <charset val="204"/>
      </rPr>
      <t xml:space="preserve"> інвестиційних </t>
    </r>
    <r>
      <rPr>
        <sz val="12"/>
        <color theme="1"/>
        <rFont val="Times New Roman"/>
        <family val="1"/>
        <charset val="204"/>
      </rPr>
      <t xml:space="preserve">проєктів по м'ясному скотарству </t>
    </r>
  </si>
  <si>
    <t>Створення відповідних технологічних та інвестиційних умов для забезпечення високотоварного спеціалізованого свинарства</t>
  </si>
  <si>
    <t>Свинарство</t>
  </si>
  <si>
    <t>Залучення  інвестиційних коштів  для будівництва нових комплексів з виробництва та переробки продукції птахівництва</t>
  </si>
  <si>
    <t>Фінансова підтримка розвитку галузі бджільництва</t>
  </si>
  <si>
    <t>Бджільництво</t>
  </si>
  <si>
    <t>Молочне  та м'ясне скотарство, свинарство, вівчарство, птахівництво та бджільництво</t>
  </si>
  <si>
    <t>Фінансова підтримка будівництва тваринницьких приміщень</t>
  </si>
  <si>
    <t>Птахівництво</t>
  </si>
  <si>
    <t>ВСЬОГО ПО ТВАРИННИЦТВУ</t>
  </si>
  <si>
    <t>Нарощення поголів'я корів у сільськогосподар-ських підприємствах</t>
  </si>
  <si>
    <t>Покращення породного стада корів, підвищення продуктивності корів у господарствах населення</t>
  </si>
  <si>
    <t>Підвищення якості молока у корів господарств населення</t>
  </si>
  <si>
    <t>Відродження м'ясного скотарства на Житомирщині</t>
  </si>
  <si>
    <t>Нарощення поголів'я свиней та обсягів виробництва  свинини</t>
  </si>
  <si>
    <t>Нарощення поголів'я птиці та обсягів виробництва  продукції птахівництва</t>
  </si>
  <si>
    <t>Нарощення обсягів виробництва бджолопродукції</t>
  </si>
  <si>
    <t>Створення високотоварних тваринницьких комлексів</t>
  </si>
  <si>
    <t>Харчова промисловість (розвиток основних галузей)</t>
  </si>
  <si>
    <t>ВСЬОГО ПО ХАРЧОВІЙ ПРОМИСЛОВОСТІ</t>
  </si>
  <si>
    <t>Інфраструктура аграрного ринку</t>
  </si>
  <si>
    <t>Фермерські господарства</t>
  </si>
  <si>
    <t>Покращенняя матеріально-технічної бази сільськогосподарських обслуговуючих кооперативів, створення нових робочих місць</t>
  </si>
  <si>
    <t>ВСЬОГО ПО ІНФРАСТРУКТУРІ АГРАРНОГО РИНКУ</t>
  </si>
  <si>
    <t>Соціальний розвиток села</t>
  </si>
  <si>
    <t xml:space="preserve">Кредитування індивідуального житлового будівництва на селі за державною програмою «Власний дім» </t>
  </si>
  <si>
    <t>Надання довгострокових кредитів для придбання і спорудження житла та облаштування  домашнього господарства сільських жителів</t>
  </si>
  <si>
    <t>Департамент агро-промислового розвитку та економічної політики ОДА, фермерські господарства</t>
  </si>
  <si>
    <t>Фінансова підтримка фермерських та сімейних фермерських  господарств</t>
  </si>
  <si>
    <t>Покращенняя матеріально-технічної бази фермерських та сімейних фермерських господарств, створення нових робочих місць</t>
  </si>
  <si>
    <t>ВСЬОГО ЗА ПРОГРАМОЮ</t>
  </si>
  <si>
    <t>Розширення обсягів будівництва та реконструкції житла для сільського населення, можливість закупівлі житла на вторинному ринку. Перерозподіл трудових ресурсів та закріплення молоді на селі., створення нових робочих місць.</t>
  </si>
  <si>
    <t>Напрями діяльності та заходи Програми розвитку агропромислового комплексу Житомирської області на 2021-2027 роки</t>
  </si>
  <si>
    <t>Орієнтовні обсяги фінансування, млн грн</t>
  </si>
  <si>
    <t>всього</t>
  </si>
  <si>
    <t>Вівчарство і козівництво</t>
  </si>
  <si>
    <t>Фінансова підтримка вівчарства і козівництва</t>
  </si>
  <si>
    <t>Нарощення поголів'я овець та кіз щорічно до 10%</t>
  </si>
  <si>
    <t>Надання соціально-спрямованих дорадчих послуг</t>
  </si>
  <si>
    <t>Часткова компенсація витрат , пов'язаних з наданими  сільськогосподарськими дорадчими послугами</t>
  </si>
  <si>
    <t xml:space="preserve">Департамент агро-промислового розвитку та економічної політики ОДА, ОТГ  </t>
  </si>
  <si>
    <t>Департамент агро-промислового розвитку та економічної політики ОДА</t>
  </si>
  <si>
    <t>Проведення семінарів, просвіт-ницької роботи серед сільського населення з питань створення сільськогосподарських обслуговуючих кооперативів, фермерських господарств, сімейних фермер-ських господарств, агротехніки виро-щування культур, оподаткування</t>
  </si>
  <si>
    <t>Фінансування проведення заходів</t>
  </si>
  <si>
    <t>Представлення області на міжнародній виставці (вкл. понесені витрати та відрядження)</t>
  </si>
  <si>
    <t>Відзначення професійного свята (вкл. всі понескеі витрати)</t>
  </si>
  <si>
    <t>ВСЬОГО ПО НАПРЯМУ СОЦІАЛЬНИЙ РОЗВИТОК СЕЛА</t>
  </si>
  <si>
    <t>ВСЬОГО ПО НАПРЯМУ проведення заходів</t>
  </si>
  <si>
    <t>Сільськогосподарські  кооперативи</t>
  </si>
  <si>
    <r>
      <rPr>
        <sz val="12"/>
        <color theme="1"/>
        <rFont val="Times New Roman"/>
        <family val="1"/>
        <charset val="204"/>
      </rPr>
      <t>Фінансова підтримка сільськогосподарських  кооперативі</t>
    </r>
    <r>
      <rPr>
        <sz val="11"/>
        <color theme="1"/>
        <rFont val="Calibri"/>
        <family val="2"/>
        <charset val="204"/>
        <scheme val="minor"/>
      </rPr>
      <t>в</t>
    </r>
  </si>
  <si>
    <t>Фінансування заходів на проведення щорічних міжнародних сільськогосподар-ських  виставок "Агро"</t>
  </si>
  <si>
    <t>Фінансування заходів ло Дня  працівників сільсмького господарства та харчової промисловості</t>
  </si>
  <si>
    <t>Збільшення посадкових площ картаплі у сільськогосподарських підприємствах. Стимулювання насіннєвих господарств за введення нових районованих сортів картоплі</t>
  </si>
  <si>
    <t>Департамент агропромисло-вого розвитку та економічної політики ОДА, сільськогоспо-дарські підприємства</t>
  </si>
  <si>
    <t>Департамент агропромисло-вого розвитку та економічної політики ОДА, Житомирська філія ДУ «Інститут охорони грунтів України», ПАТ «Житомир-облагрохім» (за згодою), сільсь-когосподарські підприємства</t>
  </si>
  <si>
    <t xml:space="preserve">Департамент агропромисло-вого розвитку та економічної політики ОДА, Інститут сільського господарства Полісся НААН, державна насін-нєва інспекція в 
Житомирській області </t>
  </si>
  <si>
    <t xml:space="preserve">Департамент агропромисло-вого розвитку та економічної політики ОДА, ОТГ </t>
  </si>
  <si>
    <t>Департамент агропромисло-вого розвитку та економічної політики ОДА, сільськогоспо-дарські  кооперативи</t>
  </si>
  <si>
    <t>Зернопереробна галузь</t>
  </si>
  <si>
    <t>Розширення інфраструктури для зберігання зерна, модернізація виробничих потужностей борошномельних підприємств</t>
  </si>
  <si>
    <t>Департамент агропромисло-вого розвитку та економічної політики ОДА, підприємства харчової та переробної проомисловості</t>
  </si>
  <si>
    <t>Збільшення обсягів виробництва борошна, забезпечення продовольчої безпеки жителів області, створення нових робочих місць</t>
  </si>
  <si>
    <t>Хлібопекарська галузь</t>
  </si>
  <si>
    <t>Розширення асортиментного переліку хліба та хлібобулочних виробів, встановлення пакувального обладнання на хлібопекарських підприємствах</t>
  </si>
  <si>
    <t>Збільшення обсягів виробництва хліба та хлібобулочних виробів, створення нових робочих місць, покращення якості та безпечності продукції</t>
  </si>
  <si>
    <t>Молокопереробна галузь</t>
  </si>
  <si>
    <t>Впровадження заходів для покрашення якості молочної сировини</t>
  </si>
  <si>
    <t>Мясопереробна галузь</t>
  </si>
  <si>
    <t>Сприяння залученню інвестицій для приведення технологічного обладнання підприємств до міжнародних стандартів</t>
  </si>
  <si>
    <t>Цукрова галузь</t>
  </si>
  <si>
    <t>Впровадження енергозберігаючих заходів на цукрових заводах</t>
  </si>
  <si>
    <t>Підвищення конкурентоспроможності продукції, розширення внутрішніх і зовнішніх ринків збуту</t>
  </si>
  <si>
    <t>Збільшення обсягів виробництва продукції, вихід на зовнішні ринки</t>
  </si>
  <si>
    <t>Скорочення обсягів використання енергоресурсів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</si>
</sst>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7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/>
    <xf numFmtId="0" fontId="1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164" fontId="1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1" fillId="0" borderId="4" xfId="0" applyNumberFormat="1" applyFont="1" applyBorder="1"/>
    <xf numFmtId="164" fontId="7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164" fontId="7" fillId="0" borderId="0" xfId="0" applyNumberFormat="1" applyFont="1"/>
    <xf numFmtId="164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2" fontId="7" fillId="0" borderId="1" xfId="0" applyNumberFormat="1" applyFont="1" applyBorder="1"/>
    <xf numFmtId="2" fontId="1" fillId="0" borderId="0" xfId="0" applyNumberFormat="1" applyFont="1"/>
    <xf numFmtId="2" fontId="1" fillId="0" borderId="1" xfId="0" applyNumberFormat="1" applyFont="1" applyBorder="1"/>
    <xf numFmtId="2" fontId="0" fillId="0" borderId="0" xfId="0" applyNumberFormat="1"/>
    <xf numFmtId="0" fontId="15" fillId="0" borderId="1" xfId="0" applyFont="1" applyBorder="1"/>
    <xf numFmtId="164" fontId="15" fillId="0" borderId="1" xfId="0" applyNumberFormat="1" applyFont="1" applyBorder="1"/>
    <xf numFmtId="164" fontId="1" fillId="0" borderId="1" xfId="0" applyNumberFormat="1" applyFont="1" applyFill="1" applyBorder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3" xfId="0" applyBorder="1" applyAlignment="1"/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7" fillId="2" borderId="4" xfId="0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1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0" fillId="2" borderId="7" xfId="0" applyFill="1" applyBorder="1" applyAlignment="1"/>
    <xf numFmtId="0" fontId="0" fillId="2" borderId="3" xfId="0" applyFill="1" applyBorder="1" applyAlignment="1"/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1" xfId="0" applyFont="1" applyBorder="1" applyAlignment="1">
      <alignment wrapText="1"/>
    </xf>
    <xf numFmtId="0" fontId="10" fillId="0" borderId="2" xfId="0" applyFont="1" applyBorder="1" applyAlignment="1">
      <alignment horizontal="justify" vertical="center"/>
    </xf>
    <xf numFmtId="0" fontId="9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1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justify" vertical="center"/>
    </xf>
    <xf numFmtId="0" fontId="4" fillId="2" borderId="7" xfId="0" applyFont="1" applyFill="1" applyBorder="1" applyAlignment="1"/>
    <xf numFmtId="0" fontId="4" fillId="2" borderId="3" xfId="0" applyFont="1" applyFill="1" applyBorder="1" applyAlignment="1"/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DB65-2990-48EB-95D4-BC1CFDA016E3}">
  <dimension ref="A2:R213"/>
  <sheetViews>
    <sheetView tabSelected="1" view="pageBreakPreview" topLeftCell="A76" zoomScaleNormal="90" zoomScaleSheetLayoutView="100" workbookViewId="0">
      <selection activeCell="O211" sqref="O211"/>
    </sheetView>
  </sheetViews>
  <sheetFormatPr defaultRowHeight="15" x14ac:dyDescent="0.25"/>
  <cols>
    <col min="2" max="2" width="22.140625" customWidth="1"/>
    <col min="3" max="3" width="26.85546875" customWidth="1"/>
    <col min="4" max="4" width="15.5703125" customWidth="1"/>
    <col min="5" max="5" width="18.42578125" customWidth="1"/>
    <col min="6" max="6" width="15" customWidth="1"/>
    <col min="7" max="7" width="10.7109375" customWidth="1"/>
    <col min="15" max="15" width="20.28515625" customWidth="1"/>
  </cols>
  <sheetData>
    <row r="2" spans="1:16" ht="18.75" x14ac:dyDescent="0.25">
      <c r="B2" s="45" t="s">
        <v>86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4" spans="1:16" ht="15.75" x14ac:dyDescent="0.25">
      <c r="A4" s="53" t="s">
        <v>0</v>
      </c>
      <c r="B4" s="53" t="s">
        <v>1</v>
      </c>
      <c r="C4" s="53" t="s">
        <v>2</v>
      </c>
      <c r="D4" s="53" t="s">
        <v>3</v>
      </c>
      <c r="E4" s="53" t="s">
        <v>4</v>
      </c>
      <c r="F4" s="53" t="s">
        <v>5</v>
      </c>
      <c r="G4" s="101" t="s">
        <v>87</v>
      </c>
      <c r="H4" s="101"/>
      <c r="I4" s="101"/>
      <c r="J4" s="101"/>
      <c r="K4" s="101"/>
      <c r="L4" s="101"/>
      <c r="M4" s="101"/>
      <c r="N4" s="101"/>
      <c r="O4" s="117" t="s">
        <v>7</v>
      </c>
    </row>
    <row r="5" spans="1:16" ht="15.75" x14ac:dyDescent="0.25">
      <c r="A5" s="83"/>
      <c r="B5" s="83"/>
      <c r="C5" s="83"/>
      <c r="D5" s="83"/>
      <c r="E5" s="83"/>
      <c r="F5" s="74"/>
      <c r="G5" s="4" t="s">
        <v>6</v>
      </c>
      <c r="H5" s="4">
        <v>2021</v>
      </c>
      <c r="I5" s="4">
        <v>2022</v>
      </c>
      <c r="J5" s="4">
        <v>2023</v>
      </c>
      <c r="K5" s="4">
        <v>2024</v>
      </c>
      <c r="L5" s="4">
        <v>2025</v>
      </c>
      <c r="M5" s="4">
        <v>2026</v>
      </c>
      <c r="N5" s="4">
        <v>2027</v>
      </c>
      <c r="O5" s="117"/>
    </row>
    <row r="6" spans="1:16" ht="19.5" x14ac:dyDescent="0.35">
      <c r="A6" s="1"/>
      <c r="B6" s="114" t="s">
        <v>8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"/>
    </row>
    <row r="7" spans="1:16" ht="15.75" customHeight="1" x14ac:dyDescent="0.25">
      <c r="A7" s="50">
        <v>1</v>
      </c>
      <c r="B7" s="61" t="s">
        <v>10</v>
      </c>
      <c r="C7" s="116" t="s">
        <v>9</v>
      </c>
      <c r="D7" s="67" t="s">
        <v>11</v>
      </c>
      <c r="E7" s="64" t="s">
        <v>107</v>
      </c>
      <c r="F7" s="35" t="s">
        <v>88</v>
      </c>
      <c r="G7" s="20">
        <f>H7+I7+J7+K7+L7+M7+++N7</f>
        <v>7301</v>
      </c>
      <c r="H7" s="20">
        <f>H8+H9+H10+H11</f>
        <v>850</v>
      </c>
      <c r="I7" s="20">
        <f t="shared" ref="I7:N7" si="0">I8+I9+I10+I11</f>
        <v>863</v>
      </c>
      <c r="J7" s="20">
        <f t="shared" si="0"/>
        <v>990</v>
      </c>
      <c r="K7" s="20">
        <f t="shared" si="0"/>
        <v>1063</v>
      </c>
      <c r="L7" s="20">
        <f t="shared" si="0"/>
        <v>1145</v>
      </c>
      <c r="M7" s="20">
        <f t="shared" si="0"/>
        <v>1145</v>
      </c>
      <c r="N7" s="20">
        <f t="shared" si="0"/>
        <v>1245</v>
      </c>
      <c r="O7" s="111" t="s">
        <v>18</v>
      </c>
      <c r="P7" s="26">
        <f>H7+I7+J7+L7+K7+M7+N7</f>
        <v>7301</v>
      </c>
    </row>
    <row r="8" spans="1:16" ht="31.5" x14ac:dyDescent="0.25">
      <c r="A8" s="51"/>
      <c r="B8" s="87"/>
      <c r="C8" s="87"/>
      <c r="D8" s="89"/>
      <c r="E8" s="65"/>
      <c r="F8" s="36" t="s">
        <v>12</v>
      </c>
      <c r="G8" s="16">
        <f>H8+I8+J8+K8+L8+M8+N8</f>
        <v>291</v>
      </c>
      <c r="H8" s="16">
        <v>35</v>
      </c>
      <c r="I8" s="16">
        <v>38</v>
      </c>
      <c r="J8" s="16">
        <v>40</v>
      </c>
      <c r="K8" s="16">
        <v>43</v>
      </c>
      <c r="L8" s="16">
        <v>45</v>
      </c>
      <c r="M8" s="16">
        <v>45</v>
      </c>
      <c r="N8" s="19">
        <v>45</v>
      </c>
      <c r="O8" s="112"/>
      <c r="P8" s="26">
        <f t="shared" ref="P8:P66" si="1">H8+I8+J8+L8+K8+M8+N8</f>
        <v>291</v>
      </c>
    </row>
    <row r="9" spans="1:16" ht="31.5" x14ac:dyDescent="0.25">
      <c r="A9" s="51"/>
      <c r="B9" s="87"/>
      <c r="C9" s="87"/>
      <c r="D9" s="89"/>
      <c r="E9" s="65"/>
      <c r="F9" s="36" t="s">
        <v>13</v>
      </c>
      <c r="G9" s="16">
        <f t="shared" ref="G9:G16" si="2">H9+I9+J9+K9+L9+M9+N9</f>
        <v>0</v>
      </c>
      <c r="H9" s="16"/>
      <c r="I9" s="16"/>
      <c r="J9" s="16"/>
      <c r="K9" s="16"/>
      <c r="L9" s="16"/>
      <c r="M9" s="16"/>
      <c r="N9" s="19">
        <v>0</v>
      </c>
      <c r="O9" s="112"/>
      <c r="P9" s="26">
        <f t="shared" si="1"/>
        <v>0</v>
      </c>
    </row>
    <row r="10" spans="1:16" ht="15.75" x14ac:dyDescent="0.25">
      <c r="A10" s="51"/>
      <c r="B10" s="87"/>
      <c r="C10" s="87"/>
      <c r="D10" s="89"/>
      <c r="E10" s="65"/>
      <c r="F10" s="36" t="s">
        <v>14</v>
      </c>
      <c r="G10" s="16">
        <f t="shared" si="2"/>
        <v>0</v>
      </c>
      <c r="H10" s="16"/>
      <c r="I10" s="16"/>
      <c r="J10" s="16"/>
      <c r="K10" s="16"/>
      <c r="L10" s="16"/>
      <c r="M10" s="16"/>
      <c r="N10" s="19"/>
      <c r="O10" s="112"/>
      <c r="P10" s="26">
        <f t="shared" si="1"/>
        <v>0</v>
      </c>
    </row>
    <row r="11" spans="1:16" ht="31.5" x14ac:dyDescent="0.25">
      <c r="A11" s="52"/>
      <c r="B11" s="88"/>
      <c r="C11" s="88"/>
      <c r="D11" s="90"/>
      <c r="E11" s="66"/>
      <c r="F11" s="36" t="s">
        <v>15</v>
      </c>
      <c r="G11" s="16">
        <f t="shared" si="2"/>
        <v>7010</v>
      </c>
      <c r="H11" s="16">
        <v>815</v>
      </c>
      <c r="I11" s="16">
        <v>825</v>
      </c>
      <c r="J11" s="16">
        <v>950</v>
      </c>
      <c r="K11" s="16">
        <v>1020</v>
      </c>
      <c r="L11" s="16">
        <v>1100</v>
      </c>
      <c r="M11" s="16">
        <v>1100</v>
      </c>
      <c r="N11" s="19">
        <v>1200</v>
      </c>
      <c r="O11" s="113"/>
      <c r="P11" s="26">
        <f t="shared" si="1"/>
        <v>7010</v>
      </c>
    </row>
    <row r="12" spans="1:16" ht="16.5" customHeight="1" x14ac:dyDescent="0.25">
      <c r="A12" s="50">
        <v>2</v>
      </c>
      <c r="B12" s="64" t="s">
        <v>16</v>
      </c>
      <c r="C12" s="64" t="s">
        <v>17</v>
      </c>
      <c r="D12" s="67" t="s">
        <v>11</v>
      </c>
      <c r="E12" s="64" t="s">
        <v>107</v>
      </c>
      <c r="F12" s="35" t="s">
        <v>88</v>
      </c>
      <c r="G12" s="17">
        <f t="shared" si="2"/>
        <v>363.1</v>
      </c>
      <c r="H12" s="17">
        <f t="shared" ref="H12:N12" si="3">H13+H14+H15+H16</f>
        <v>42.2</v>
      </c>
      <c r="I12" s="17">
        <f t="shared" si="3"/>
        <v>46.6</v>
      </c>
      <c r="J12" s="17">
        <f t="shared" si="3"/>
        <v>49.4</v>
      </c>
      <c r="K12" s="17">
        <f t="shared" si="3"/>
        <v>51.800000000000004</v>
      </c>
      <c r="L12" s="17">
        <f t="shared" si="3"/>
        <v>54.099999999999994</v>
      </c>
      <c r="M12" s="17">
        <f t="shared" si="3"/>
        <v>57.8</v>
      </c>
      <c r="N12" s="17">
        <f t="shared" si="3"/>
        <v>61.199999999999996</v>
      </c>
      <c r="O12" s="53" t="s">
        <v>19</v>
      </c>
      <c r="P12" s="26">
        <f t="shared" si="1"/>
        <v>363.1</v>
      </c>
    </row>
    <row r="13" spans="1:16" ht="31.5" x14ac:dyDescent="0.25">
      <c r="A13" s="73"/>
      <c r="B13" s="102"/>
      <c r="C13" s="102"/>
      <c r="D13" s="89"/>
      <c r="E13" s="65"/>
      <c r="F13" s="36" t="s">
        <v>12</v>
      </c>
      <c r="G13" s="3">
        <f t="shared" si="2"/>
        <v>108</v>
      </c>
      <c r="H13" s="3">
        <v>12.5</v>
      </c>
      <c r="I13" s="3">
        <v>14</v>
      </c>
      <c r="J13" s="16">
        <v>15</v>
      </c>
      <c r="K13" s="3">
        <v>15.5</v>
      </c>
      <c r="L13" s="3">
        <v>16</v>
      </c>
      <c r="M13" s="3">
        <v>17</v>
      </c>
      <c r="N13" s="5">
        <v>18</v>
      </c>
      <c r="O13" s="70"/>
      <c r="P13" s="26">
        <f t="shared" si="1"/>
        <v>108</v>
      </c>
    </row>
    <row r="14" spans="1:16" ht="31.5" x14ac:dyDescent="0.25">
      <c r="A14" s="73"/>
      <c r="B14" s="102"/>
      <c r="C14" s="102"/>
      <c r="D14" s="89"/>
      <c r="E14" s="65"/>
      <c r="F14" s="36" t="s">
        <v>13</v>
      </c>
      <c r="G14" s="3">
        <f t="shared" si="2"/>
        <v>7.6999999999999993</v>
      </c>
      <c r="H14" s="3">
        <v>0.8</v>
      </c>
      <c r="I14" s="3">
        <v>0.9</v>
      </c>
      <c r="J14" s="3">
        <v>1</v>
      </c>
      <c r="K14" s="3">
        <v>1.1000000000000001</v>
      </c>
      <c r="L14" s="3">
        <v>1.2</v>
      </c>
      <c r="M14" s="3">
        <v>1.3</v>
      </c>
      <c r="N14" s="5">
        <v>1.4</v>
      </c>
      <c r="O14" s="70"/>
      <c r="P14" s="26">
        <f t="shared" si="1"/>
        <v>7.6999999999999993</v>
      </c>
    </row>
    <row r="15" spans="1:16" ht="15.75" x14ac:dyDescent="0.25">
      <c r="A15" s="73"/>
      <c r="B15" s="102"/>
      <c r="C15" s="102"/>
      <c r="D15" s="89"/>
      <c r="E15" s="65"/>
      <c r="F15" s="36" t="s">
        <v>14</v>
      </c>
      <c r="G15" s="3">
        <f t="shared" si="2"/>
        <v>0</v>
      </c>
      <c r="H15" s="3"/>
      <c r="I15" s="3"/>
      <c r="J15" s="3"/>
      <c r="K15" s="3"/>
      <c r="L15" s="3"/>
      <c r="M15" s="3"/>
      <c r="N15" s="5"/>
      <c r="O15" s="70"/>
      <c r="P15" s="26">
        <f t="shared" si="1"/>
        <v>0</v>
      </c>
    </row>
    <row r="16" spans="1:16" ht="30.75" customHeight="1" x14ac:dyDescent="0.25">
      <c r="A16" s="74"/>
      <c r="B16" s="103"/>
      <c r="C16" s="103"/>
      <c r="D16" s="90"/>
      <c r="E16" s="66"/>
      <c r="F16" s="36" t="s">
        <v>15</v>
      </c>
      <c r="G16" s="3">
        <f t="shared" si="2"/>
        <v>247.39999999999998</v>
      </c>
      <c r="H16" s="3">
        <v>28.9</v>
      </c>
      <c r="I16" s="3">
        <v>31.7</v>
      </c>
      <c r="J16" s="3">
        <v>33.4</v>
      </c>
      <c r="K16" s="3">
        <v>35.200000000000003</v>
      </c>
      <c r="L16" s="3">
        <v>36.9</v>
      </c>
      <c r="M16" s="3">
        <v>39.5</v>
      </c>
      <c r="N16" s="5">
        <v>41.8</v>
      </c>
      <c r="O16" s="71"/>
      <c r="P16" s="26">
        <f t="shared" si="1"/>
        <v>247.40000000000003</v>
      </c>
    </row>
    <row r="17" spans="1:16" ht="30.75" customHeight="1" x14ac:dyDescent="0.25">
      <c r="A17" s="72">
        <v>3</v>
      </c>
      <c r="B17" s="61" t="s">
        <v>23</v>
      </c>
      <c r="C17" s="64" t="s">
        <v>24</v>
      </c>
      <c r="D17" s="67" t="s">
        <v>11</v>
      </c>
      <c r="E17" s="64" t="s">
        <v>107</v>
      </c>
      <c r="F17" s="35" t="s">
        <v>88</v>
      </c>
      <c r="G17" s="17">
        <f t="shared" ref="G17:G48" si="4">H17+I17+J17+K17+L17+M17+N17</f>
        <v>825.7</v>
      </c>
      <c r="H17" s="17">
        <f t="shared" ref="H17:N17" si="5">H18+H19+H20+H21</f>
        <v>99.2</v>
      </c>
      <c r="I17" s="17">
        <f t="shared" si="5"/>
        <v>108.80000000000001</v>
      </c>
      <c r="J17" s="17">
        <f t="shared" si="5"/>
        <v>114.9</v>
      </c>
      <c r="K17" s="17">
        <f t="shared" si="5"/>
        <v>119.2</v>
      </c>
      <c r="L17" s="17">
        <f t="shared" si="5"/>
        <v>123.7</v>
      </c>
      <c r="M17" s="17">
        <f t="shared" si="5"/>
        <v>128.1</v>
      </c>
      <c r="N17" s="17">
        <f t="shared" si="5"/>
        <v>131.80000000000001</v>
      </c>
      <c r="O17" s="53" t="s">
        <v>25</v>
      </c>
      <c r="P17" s="26">
        <f t="shared" si="1"/>
        <v>825.7</v>
      </c>
    </row>
    <row r="18" spans="1:16" ht="30.75" customHeight="1" x14ac:dyDescent="0.25">
      <c r="A18" s="73"/>
      <c r="B18" s="62"/>
      <c r="C18" s="65"/>
      <c r="D18" s="68"/>
      <c r="E18" s="65"/>
      <c r="F18" s="36" t="s">
        <v>12</v>
      </c>
      <c r="G18" s="3">
        <f t="shared" si="4"/>
        <v>132.5</v>
      </c>
      <c r="H18" s="3">
        <v>16.5</v>
      </c>
      <c r="I18" s="3">
        <v>17.5</v>
      </c>
      <c r="J18" s="3">
        <v>19</v>
      </c>
      <c r="K18" s="3">
        <v>19.5</v>
      </c>
      <c r="L18" s="3">
        <v>20</v>
      </c>
      <c r="M18" s="3">
        <v>20</v>
      </c>
      <c r="N18" s="5">
        <v>20</v>
      </c>
      <c r="O18" s="70"/>
      <c r="P18" s="26">
        <f t="shared" si="1"/>
        <v>132.5</v>
      </c>
    </row>
    <row r="19" spans="1:16" ht="30.75" customHeight="1" x14ac:dyDescent="0.25">
      <c r="A19" s="73"/>
      <c r="B19" s="62"/>
      <c r="C19" s="65"/>
      <c r="D19" s="68"/>
      <c r="E19" s="65"/>
      <c r="F19" s="36" t="s">
        <v>13</v>
      </c>
      <c r="G19" s="16">
        <f t="shared" si="4"/>
        <v>8</v>
      </c>
      <c r="H19" s="3">
        <v>0.8</v>
      </c>
      <c r="I19" s="3">
        <v>0.9</v>
      </c>
      <c r="J19" s="3">
        <v>1</v>
      </c>
      <c r="K19" s="3">
        <v>1.2</v>
      </c>
      <c r="L19" s="3">
        <v>1.2</v>
      </c>
      <c r="M19" s="3">
        <v>1.4</v>
      </c>
      <c r="N19" s="5">
        <v>1.5</v>
      </c>
      <c r="O19" s="70"/>
      <c r="P19" s="26">
        <f t="shared" si="1"/>
        <v>8</v>
      </c>
    </row>
    <row r="20" spans="1:16" ht="30.75" customHeight="1" x14ac:dyDescent="0.25">
      <c r="A20" s="73"/>
      <c r="B20" s="62"/>
      <c r="C20" s="65"/>
      <c r="D20" s="68"/>
      <c r="E20" s="65"/>
      <c r="F20" s="36" t="s">
        <v>14</v>
      </c>
      <c r="G20" s="3">
        <f t="shared" si="4"/>
        <v>0</v>
      </c>
      <c r="H20" s="3"/>
      <c r="I20" s="3"/>
      <c r="J20" s="3"/>
      <c r="K20" s="3"/>
      <c r="L20" s="3"/>
      <c r="M20" s="3"/>
      <c r="N20" s="5"/>
      <c r="O20" s="70"/>
      <c r="P20" s="26">
        <f t="shared" si="1"/>
        <v>0</v>
      </c>
    </row>
    <row r="21" spans="1:16" ht="30.75" customHeight="1" x14ac:dyDescent="0.25">
      <c r="A21" s="74"/>
      <c r="B21" s="63"/>
      <c r="C21" s="66"/>
      <c r="D21" s="69"/>
      <c r="E21" s="66"/>
      <c r="F21" s="36" t="s">
        <v>15</v>
      </c>
      <c r="G21" s="3">
        <f t="shared" si="4"/>
        <v>685.2</v>
      </c>
      <c r="H21" s="3">
        <v>81.900000000000006</v>
      </c>
      <c r="I21" s="3">
        <v>90.4</v>
      </c>
      <c r="J21" s="3">
        <v>94.9</v>
      </c>
      <c r="K21" s="3">
        <v>98.5</v>
      </c>
      <c r="L21" s="3">
        <v>102.5</v>
      </c>
      <c r="M21" s="3">
        <v>106.7</v>
      </c>
      <c r="N21" s="5">
        <v>110.3</v>
      </c>
      <c r="O21" s="71"/>
      <c r="P21" s="26">
        <f t="shared" si="1"/>
        <v>685.2</v>
      </c>
    </row>
    <row r="22" spans="1:16" ht="27.75" customHeight="1" x14ac:dyDescent="0.25">
      <c r="A22" s="75">
        <v>4</v>
      </c>
      <c r="B22" s="104" t="s">
        <v>26</v>
      </c>
      <c r="C22" s="104" t="s">
        <v>27</v>
      </c>
      <c r="D22" s="67" t="s">
        <v>11</v>
      </c>
      <c r="E22" s="64" t="s">
        <v>107</v>
      </c>
      <c r="F22" s="35" t="s">
        <v>88</v>
      </c>
      <c r="G22" s="17">
        <f t="shared" si="4"/>
        <v>43.2</v>
      </c>
      <c r="H22" s="17">
        <f t="shared" ref="H22:N22" si="6">H23+H24+H25+H26</f>
        <v>5.2</v>
      </c>
      <c r="I22" s="17">
        <f t="shared" si="6"/>
        <v>5.3</v>
      </c>
      <c r="J22" s="17">
        <f t="shared" si="6"/>
        <v>5.6999999999999993</v>
      </c>
      <c r="K22" s="17">
        <f t="shared" si="6"/>
        <v>6.1</v>
      </c>
      <c r="L22" s="17">
        <f t="shared" si="6"/>
        <v>6.7</v>
      </c>
      <c r="M22" s="20">
        <f t="shared" si="6"/>
        <v>7</v>
      </c>
      <c r="N22" s="17">
        <f t="shared" si="6"/>
        <v>7.2</v>
      </c>
      <c r="O22" s="53" t="s">
        <v>28</v>
      </c>
      <c r="P22" s="26">
        <f t="shared" si="1"/>
        <v>43.2</v>
      </c>
    </row>
    <row r="23" spans="1:16" ht="32.25" customHeight="1" x14ac:dyDescent="0.25">
      <c r="A23" s="76"/>
      <c r="B23" s="108"/>
      <c r="C23" s="108"/>
      <c r="D23" s="68"/>
      <c r="E23" s="65"/>
      <c r="F23" s="36" t="s">
        <v>12</v>
      </c>
      <c r="G23" s="3">
        <f t="shared" si="4"/>
        <v>0</v>
      </c>
      <c r="H23" s="1"/>
      <c r="I23" s="1"/>
      <c r="J23" s="1"/>
      <c r="K23" s="1"/>
      <c r="L23" s="1"/>
      <c r="M23" s="1"/>
      <c r="N23" s="1"/>
      <c r="O23" s="70"/>
      <c r="P23" s="26">
        <f t="shared" si="1"/>
        <v>0</v>
      </c>
    </row>
    <row r="24" spans="1:16" ht="28.5" customHeight="1" x14ac:dyDescent="0.25">
      <c r="A24" s="76"/>
      <c r="B24" s="108"/>
      <c r="C24" s="108"/>
      <c r="D24" s="68"/>
      <c r="E24" s="65"/>
      <c r="F24" s="36" t="s">
        <v>13</v>
      </c>
      <c r="G24" s="3">
        <f t="shared" si="4"/>
        <v>7.8000000000000007</v>
      </c>
      <c r="H24" s="3">
        <v>1</v>
      </c>
      <c r="I24" s="3">
        <v>1</v>
      </c>
      <c r="J24" s="3">
        <v>1.1000000000000001</v>
      </c>
      <c r="K24" s="3">
        <v>1.1000000000000001</v>
      </c>
      <c r="L24" s="3">
        <v>1.2</v>
      </c>
      <c r="M24" s="3">
        <v>1.2</v>
      </c>
      <c r="N24" s="3">
        <v>1.2</v>
      </c>
      <c r="O24" s="70"/>
      <c r="P24" s="26">
        <f t="shared" si="1"/>
        <v>7.8000000000000007</v>
      </c>
    </row>
    <row r="25" spans="1:16" ht="23.25" customHeight="1" x14ac:dyDescent="0.25">
      <c r="A25" s="76"/>
      <c r="B25" s="108"/>
      <c r="C25" s="108"/>
      <c r="D25" s="68"/>
      <c r="E25" s="65"/>
      <c r="F25" s="36" t="s">
        <v>14</v>
      </c>
      <c r="G25" s="3">
        <f t="shared" si="4"/>
        <v>0</v>
      </c>
      <c r="H25" s="3"/>
      <c r="I25" s="3"/>
      <c r="J25" s="3"/>
      <c r="K25" s="3"/>
      <c r="L25" s="3"/>
      <c r="M25" s="3"/>
      <c r="N25" s="3"/>
      <c r="O25" s="70"/>
      <c r="P25" s="26">
        <f t="shared" si="1"/>
        <v>0</v>
      </c>
    </row>
    <row r="26" spans="1:16" ht="30" customHeight="1" x14ac:dyDescent="0.25">
      <c r="A26" s="76"/>
      <c r="B26" s="108"/>
      <c r="C26" s="108"/>
      <c r="D26" s="69"/>
      <c r="E26" s="66"/>
      <c r="F26" s="36" t="s">
        <v>15</v>
      </c>
      <c r="G26" s="3">
        <f t="shared" si="4"/>
        <v>35.400000000000006</v>
      </c>
      <c r="H26" s="3">
        <v>4.2</v>
      </c>
      <c r="I26" s="3">
        <v>4.3</v>
      </c>
      <c r="J26" s="3">
        <v>4.5999999999999996</v>
      </c>
      <c r="K26" s="3">
        <v>5</v>
      </c>
      <c r="L26" s="3">
        <v>5.5</v>
      </c>
      <c r="M26" s="3">
        <v>5.8</v>
      </c>
      <c r="N26" s="16">
        <v>6</v>
      </c>
      <c r="O26" s="71"/>
      <c r="P26" s="26">
        <f t="shared" si="1"/>
        <v>35.400000000000006</v>
      </c>
    </row>
    <row r="27" spans="1:16" ht="23.25" customHeight="1" x14ac:dyDescent="0.25">
      <c r="A27" s="50">
        <v>5</v>
      </c>
      <c r="B27" s="64" t="s">
        <v>29</v>
      </c>
      <c r="C27" s="64" t="s">
        <v>106</v>
      </c>
      <c r="D27" s="77" t="s">
        <v>11</v>
      </c>
      <c r="E27" s="64" t="s">
        <v>107</v>
      </c>
      <c r="F27" s="35" t="s">
        <v>88</v>
      </c>
      <c r="G27" s="17">
        <f t="shared" si="4"/>
        <v>91.3</v>
      </c>
      <c r="H27" s="22">
        <f t="shared" ref="H27:N27" si="7">H28+H29+H30+H31</f>
        <v>11</v>
      </c>
      <c r="I27" s="22">
        <f t="shared" si="7"/>
        <v>11.5</v>
      </c>
      <c r="J27" s="22">
        <f t="shared" si="7"/>
        <v>11.5</v>
      </c>
      <c r="K27" s="22">
        <f t="shared" si="7"/>
        <v>13.5</v>
      </c>
      <c r="L27" s="22">
        <f t="shared" si="7"/>
        <v>14.1</v>
      </c>
      <c r="M27" s="22">
        <f t="shared" si="7"/>
        <v>14.6</v>
      </c>
      <c r="N27" s="22">
        <f t="shared" si="7"/>
        <v>15.1</v>
      </c>
      <c r="O27" s="53" t="s">
        <v>30</v>
      </c>
      <c r="P27" s="26">
        <f t="shared" si="1"/>
        <v>91.3</v>
      </c>
    </row>
    <row r="28" spans="1:16" ht="23.25" customHeight="1" x14ac:dyDescent="0.25">
      <c r="A28" s="82"/>
      <c r="B28" s="80"/>
      <c r="C28" s="80"/>
      <c r="D28" s="78"/>
      <c r="E28" s="65"/>
      <c r="F28" s="36" t="s">
        <v>12</v>
      </c>
      <c r="G28" s="3">
        <f t="shared" si="4"/>
        <v>17</v>
      </c>
      <c r="H28" s="21">
        <v>2</v>
      </c>
      <c r="I28" s="21">
        <v>2</v>
      </c>
      <c r="J28" s="21">
        <v>2</v>
      </c>
      <c r="K28" s="21">
        <v>2.5</v>
      </c>
      <c r="L28" s="21">
        <v>2.5</v>
      </c>
      <c r="M28" s="21">
        <v>3</v>
      </c>
      <c r="N28" s="21">
        <v>3</v>
      </c>
      <c r="O28" s="70"/>
      <c r="P28" s="26">
        <f t="shared" si="1"/>
        <v>17</v>
      </c>
    </row>
    <row r="29" spans="1:16" ht="31.5" x14ac:dyDescent="0.25">
      <c r="A29" s="82"/>
      <c r="B29" s="80"/>
      <c r="C29" s="80"/>
      <c r="D29" s="78"/>
      <c r="E29" s="65"/>
      <c r="F29" s="36" t="s">
        <v>13</v>
      </c>
      <c r="G29" s="3">
        <f t="shared" si="4"/>
        <v>3.8000000000000003</v>
      </c>
      <c r="H29" s="21">
        <v>0.5</v>
      </c>
      <c r="I29" s="21">
        <v>0.5</v>
      </c>
      <c r="J29" s="21">
        <v>0.5</v>
      </c>
      <c r="K29" s="21">
        <v>0.5</v>
      </c>
      <c r="L29" s="21">
        <v>0.6</v>
      </c>
      <c r="M29" s="21">
        <v>0.6</v>
      </c>
      <c r="N29" s="21">
        <v>0.6</v>
      </c>
      <c r="O29" s="70"/>
      <c r="P29" s="26">
        <f t="shared" si="1"/>
        <v>3.8000000000000003</v>
      </c>
    </row>
    <row r="30" spans="1:16" ht="15.75" x14ac:dyDescent="0.25">
      <c r="A30" s="82"/>
      <c r="B30" s="80"/>
      <c r="C30" s="80"/>
      <c r="D30" s="78"/>
      <c r="E30" s="65"/>
      <c r="F30" s="36" t="s">
        <v>14</v>
      </c>
      <c r="G30" s="3">
        <f t="shared" si="4"/>
        <v>0</v>
      </c>
      <c r="H30" s="21"/>
      <c r="I30" s="21"/>
      <c r="J30" s="21"/>
      <c r="K30" s="21"/>
      <c r="L30" s="21"/>
      <c r="M30" s="21"/>
      <c r="N30" s="21"/>
      <c r="O30" s="70"/>
      <c r="P30" s="26">
        <f t="shared" si="1"/>
        <v>0</v>
      </c>
    </row>
    <row r="31" spans="1:16" ht="51.75" customHeight="1" x14ac:dyDescent="0.25">
      <c r="A31" s="83"/>
      <c r="B31" s="81"/>
      <c r="C31" s="81"/>
      <c r="D31" s="79"/>
      <c r="E31" s="66"/>
      <c r="F31" s="36" t="s">
        <v>15</v>
      </c>
      <c r="G31" s="3">
        <f t="shared" si="4"/>
        <v>70.5</v>
      </c>
      <c r="H31" s="21">
        <v>8.5</v>
      </c>
      <c r="I31" s="21">
        <v>9</v>
      </c>
      <c r="J31" s="21">
        <v>9</v>
      </c>
      <c r="K31" s="21">
        <v>10.5</v>
      </c>
      <c r="L31" s="21">
        <v>11</v>
      </c>
      <c r="M31" s="21">
        <v>11</v>
      </c>
      <c r="N31" s="21">
        <v>11.5</v>
      </c>
      <c r="O31" s="71"/>
      <c r="P31" s="26">
        <f t="shared" si="1"/>
        <v>70.5</v>
      </c>
    </row>
    <row r="32" spans="1:16" ht="15.75" customHeight="1" x14ac:dyDescent="0.25">
      <c r="A32" s="72">
        <v>7</v>
      </c>
      <c r="B32" s="106" t="s">
        <v>31</v>
      </c>
      <c r="C32" s="104" t="s">
        <v>32</v>
      </c>
      <c r="D32" s="77" t="s">
        <v>11</v>
      </c>
      <c r="E32" s="64" t="s">
        <v>107</v>
      </c>
      <c r="F32" s="35" t="s">
        <v>88</v>
      </c>
      <c r="G32" s="17">
        <f t="shared" si="4"/>
        <v>45.4</v>
      </c>
      <c r="H32" s="25">
        <f t="shared" ref="H32:N32" si="8">H33+H34+H35+H36</f>
        <v>5.6</v>
      </c>
      <c r="I32" s="25">
        <f t="shared" si="8"/>
        <v>5.8</v>
      </c>
      <c r="J32" s="25">
        <f t="shared" si="8"/>
        <v>6</v>
      </c>
      <c r="K32" s="25">
        <f t="shared" si="8"/>
        <v>6.5</v>
      </c>
      <c r="L32" s="25">
        <f t="shared" si="8"/>
        <v>7</v>
      </c>
      <c r="M32" s="25">
        <f t="shared" si="8"/>
        <v>7</v>
      </c>
      <c r="N32" s="25">
        <f t="shared" si="8"/>
        <v>7.5</v>
      </c>
      <c r="O32" s="111" t="s">
        <v>33</v>
      </c>
      <c r="P32" s="26">
        <f t="shared" si="1"/>
        <v>45.4</v>
      </c>
    </row>
    <row r="33" spans="1:16" ht="31.5" x14ac:dyDescent="0.25">
      <c r="A33" s="73"/>
      <c r="B33" s="107"/>
      <c r="C33" s="105"/>
      <c r="D33" s="78"/>
      <c r="E33" s="65"/>
      <c r="F33" s="36" t="s">
        <v>12</v>
      </c>
      <c r="G33" s="3">
        <f t="shared" si="4"/>
        <v>0</v>
      </c>
      <c r="H33" s="21"/>
      <c r="I33" s="21"/>
      <c r="J33" s="21"/>
      <c r="K33" s="21"/>
      <c r="L33" s="21"/>
      <c r="M33" s="21"/>
      <c r="N33" s="21"/>
      <c r="O33" s="112"/>
      <c r="P33" s="26">
        <f t="shared" si="1"/>
        <v>0</v>
      </c>
    </row>
    <row r="34" spans="1:16" ht="31.5" x14ac:dyDescent="0.25">
      <c r="A34" s="73"/>
      <c r="B34" s="107"/>
      <c r="C34" s="105"/>
      <c r="D34" s="78"/>
      <c r="E34" s="65"/>
      <c r="F34" s="36" t="s">
        <v>13</v>
      </c>
      <c r="G34" s="3">
        <f t="shared" si="4"/>
        <v>0</v>
      </c>
      <c r="H34" s="2"/>
      <c r="I34" s="2"/>
      <c r="J34" s="2"/>
      <c r="K34" s="2"/>
      <c r="L34" s="2"/>
      <c r="M34" s="2"/>
      <c r="N34" s="2"/>
      <c r="O34" s="112"/>
      <c r="P34" s="26">
        <f t="shared" si="1"/>
        <v>0</v>
      </c>
    </row>
    <row r="35" spans="1:16" ht="15.75" x14ac:dyDescent="0.25">
      <c r="A35" s="73"/>
      <c r="B35" s="107"/>
      <c r="C35" s="105"/>
      <c r="D35" s="78"/>
      <c r="E35" s="65"/>
      <c r="F35" s="36" t="s">
        <v>14</v>
      </c>
      <c r="G35" s="3">
        <f t="shared" si="4"/>
        <v>0</v>
      </c>
      <c r="H35" s="2"/>
      <c r="I35" s="2"/>
      <c r="J35" s="2"/>
      <c r="K35" s="2"/>
      <c r="L35" s="2"/>
      <c r="M35" s="2"/>
      <c r="N35" s="2"/>
      <c r="O35" s="112"/>
      <c r="P35" s="26">
        <f t="shared" si="1"/>
        <v>0</v>
      </c>
    </row>
    <row r="36" spans="1:16" ht="31.5" x14ac:dyDescent="0.25">
      <c r="A36" s="74"/>
      <c r="B36" s="107"/>
      <c r="C36" s="105"/>
      <c r="D36" s="79"/>
      <c r="E36" s="66"/>
      <c r="F36" s="36" t="s">
        <v>15</v>
      </c>
      <c r="G36" s="3">
        <f t="shared" si="4"/>
        <v>45.4</v>
      </c>
      <c r="H36" s="2">
        <v>5.6</v>
      </c>
      <c r="I36" s="2">
        <v>5.8</v>
      </c>
      <c r="J36" s="2">
        <v>6</v>
      </c>
      <c r="K36" s="2">
        <v>6.5</v>
      </c>
      <c r="L36" s="2">
        <v>7</v>
      </c>
      <c r="M36" s="2">
        <v>7</v>
      </c>
      <c r="N36" s="2">
        <v>7.5</v>
      </c>
      <c r="O36" s="113"/>
      <c r="P36" s="26">
        <f t="shared" si="1"/>
        <v>45.4</v>
      </c>
    </row>
    <row r="37" spans="1:16" ht="15.75" customHeight="1" x14ac:dyDescent="0.25">
      <c r="A37" s="85">
        <v>8</v>
      </c>
      <c r="B37" s="77" t="s">
        <v>34</v>
      </c>
      <c r="C37" s="77" t="s">
        <v>35</v>
      </c>
      <c r="D37" s="77" t="s">
        <v>11</v>
      </c>
      <c r="E37" s="64" t="s">
        <v>107</v>
      </c>
      <c r="F37" s="35" t="s">
        <v>88</v>
      </c>
      <c r="G37" s="20">
        <f t="shared" si="4"/>
        <v>198</v>
      </c>
      <c r="H37" s="22">
        <f t="shared" ref="H37:N37" si="9">H38+H39+H40+H41</f>
        <v>23</v>
      </c>
      <c r="I37" s="22">
        <f t="shared" si="9"/>
        <v>24</v>
      </c>
      <c r="J37" s="22">
        <f t="shared" si="9"/>
        <v>26</v>
      </c>
      <c r="K37" s="22">
        <f t="shared" si="9"/>
        <v>28</v>
      </c>
      <c r="L37" s="22">
        <f t="shared" si="9"/>
        <v>30</v>
      </c>
      <c r="M37" s="22">
        <f t="shared" si="9"/>
        <v>32</v>
      </c>
      <c r="N37" s="22">
        <f t="shared" si="9"/>
        <v>35</v>
      </c>
      <c r="O37" s="111" t="s">
        <v>36</v>
      </c>
      <c r="P37" s="26">
        <f t="shared" si="1"/>
        <v>198</v>
      </c>
    </row>
    <row r="38" spans="1:16" ht="31.5" x14ac:dyDescent="0.25">
      <c r="A38" s="99"/>
      <c r="B38" s="78"/>
      <c r="C38" s="78"/>
      <c r="D38" s="78"/>
      <c r="E38" s="65"/>
      <c r="F38" s="36" t="s">
        <v>12</v>
      </c>
      <c r="G38" s="3">
        <f t="shared" si="4"/>
        <v>113.5</v>
      </c>
      <c r="H38" s="21">
        <v>13.5</v>
      </c>
      <c r="I38" s="21">
        <v>14</v>
      </c>
      <c r="J38" s="21">
        <v>15</v>
      </c>
      <c r="K38" s="21">
        <v>16</v>
      </c>
      <c r="L38" s="21">
        <v>17</v>
      </c>
      <c r="M38" s="21">
        <v>18</v>
      </c>
      <c r="N38" s="21">
        <v>20</v>
      </c>
      <c r="O38" s="112"/>
      <c r="P38" s="26">
        <f t="shared" si="1"/>
        <v>113.5</v>
      </c>
    </row>
    <row r="39" spans="1:16" ht="31.5" x14ac:dyDescent="0.25">
      <c r="A39" s="99"/>
      <c r="B39" s="78"/>
      <c r="C39" s="78"/>
      <c r="D39" s="78"/>
      <c r="E39" s="65"/>
      <c r="F39" s="36" t="s">
        <v>13</v>
      </c>
      <c r="G39" s="3">
        <f t="shared" si="4"/>
        <v>0</v>
      </c>
      <c r="H39" s="21"/>
      <c r="I39" s="21"/>
      <c r="J39" s="21"/>
      <c r="K39" s="21"/>
      <c r="L39" s="21"/>
      <c r="M39" s="21"/>
      <c r="N39" s="21"/>
      <c r="O39" s="112"/>
      <c r="P39" s="26">
        <f t="shared" si="1"/>
        <v>0</v>
      </c>
    </row>
    <row r="40" spans="1:16" ht="15.75" x14ac:dyDescent="0.25">
      <c r="A40" s="99"/>
      <c r="B40" s="78"/>
      <c r="C40" s="78"/>
      <c r="D40" s="78"/>
      <c r="E40" s="65"/>
      <c r="F40" s="36" t="s">
        <v>14</v>
      </c>
      <c r="G40" s="3">
        <f t="shared" si="4"/>
        <v>0</v>
      </c>
      <c r="H40" s="21"/>
      <c r="I40" s="21"/>
      <c r="J40" s="21"/>
      <c r="K40" s="21"/>
      <c r="L40" s="21"/>
      <c r="M40" s="21"/>
      <c r="N40" s="21"/>
      <c r="O40" s="112"/>
      <c r="P40" s="26">
        <f t="shared" si="1"/>
        <v>0</v>
      </c>
    </row>
    <row r="41" spans="1:16" ht="31.5" x14ac:dyDescent="0.25">
      <c r="A41" s="100"/>
      <c r="B41" s="79"/>
      <c r="C41" s="79"/>
      <c r="D41" s="79"/>
      <c r="E41" s="66"/>
      <c r="F41" s="36" t="s">
        <v>15</v>
      </c>
      <c r="G41" s="3">
        <f t="shared" si="4"/>
        <v>84.5</v>
      </c>
      <c r="H41" s="21">
        <v>9.5</v>
      </c>
      <c r="I41" s="21">
        <v>10</v>
      </c>
      <c r="J41" s="21">
        <v>11</v>
      </c>
      <c r="K41" s="21">
        <v>12</v>
      </c>
      <c r="L41" s="21">
        <v>13</v>
      </c>
      <c r="M41" s="21">
        <v>14</v>
      </c>
      <c r="N41" s="21">
        <v>15</v>
      </c>
      <c r="O41" s="113"/>
      <c r="P41" s="26">
        <f t="shared" si="1"/>
        <v>84.5</v>
      </c>
    </row>
    <row r="42" spans="1:16" ht="15.75" customHeight="1" x14ac:dyDescent="0.25">
      <c r="A42" s="85">
        <v>9</v>
      </c>
      <c r="B42" s="61" t="s">
        <v>37</v>
      </c>
      <c r="C42" s="77" t="s">
        <v>38</v>
      </c>
      <c r="D42" s="77" t="s">
        <v>11</v>
      </c>
      <c r="E42" s="64" t="s">
        <v>107</v>
      </c>
      <c r="F42" s="35" t="s">
        <v>88</v>
      </c>
      <c r="G42" s="17">
        <f t="shared" si="4"/>
        <v>93.3</v>
      </c>
      <c r="H42" s="22">
        <f t="shared" ref="H42:N42" si="10">H43+H44+H45+H46</f>
        <v>12</v>
      </c>
      <c r="I42" s="22">
        <f t="shared" si="10"/>
        <v>12.3</v>
      </c>
      <c r="J42" s="22">
        <f t="shared" si="10"/>
        <v>13</v>
      </c>
      <c r="K42" s="22">
        <f t="shared" si="10"/>
        <v>13</v>
      </c>
      <c r="L42" s="22">
        <f t="shared" si="10"/>
        <v>14</v>
      </c>
      <c r="M42" s="22">
        <f t="shared" si="10"/>
        <v>14.5</v>
      </c>
      <c r="N42" s="22">
        <f t="shared" si="10"/>
        <v>14.5</v>
      </c>
      <c r="O42" s="53" t="s">
        <v>39</v>
      </c>
      <c r="P42" s="26">
        <f t="shared" si="1"/>
        <v>93.3</v>
      </c>
    </row>
    <row r="43" spans="1:16" ht="31.5" x14ac:dyDescent="0.25">
      <c r="A43" s="51"/>
      <c r="B43" s="87"/>
      <c r="C43" s="89"/>
      <c r="D43" s="89"/>
      <c r="E43" s="65"/>
      <c r="F43" s="36" t="s">
        <v>12</v>
      </c>
      <c r="G43" s="3">
        <f t="shared" si="4"/>
        <v>64.900000000000006</v>
      </c>
      <c r="H43" s="21">
        <v>8.4</v>
      </c>
      <c r="I43" s="21">
        <v>8.5</v>
      </c>
      <c r="J43" s="21">
        <v>9</v>
      </c>
      <c r="K43" s="21">
        <v>9</v>
      </c>
      <c r="L43" s="21">
        <v>10</v>
      </c>
      <c r="M43" s="21">
        <v>10</v>
      </c>
      <c r="N43" s="21">
        <v>10</v>
      </c>
      <c r="O43" s="73"/>
      <c r="P43" s="26">
        <f t="shared" si="1"/>
        <v>64.900000000000006</v>
      </c>
    </row>
    <row r="44" spans="1:16" ht="31.5" x14ac:dyDescent="0.25">
      <c r="A44" s="51"/>
      <c r="B44" s="87"/>
      <c r="C44" s="89"/>
      <c r="D44" s="89"/>
      <c r="E44" s="65"/>
      <c r="F44" s="36" t="s">
        <v>13</v>
      </c>
      <c r="G44" s="3">
        <f t="shared" si="4"/>
        <v>0</v>
      </c>
      <c r="H44" s="21"/>
      <c r="I44" s="21"/>
      <c r="J44" s="21"/>
      <c r="K44" s="21"/>
      <c r="L44" s="21"/>
      <c r="M44" s="21"/>
      <c r="N44" s="21"/>
      <c r="O44" s="73"/>
      <c r="P44" s="26">
        <f t="shared" si="1"/>
        <v>0</v>
      </c>
    </row>
    <row r="45" spans="1:16" ht="15.75" x14ac:dyDescent="0.25">
      <c r="A45" s="51"/>
      <c r="B45" s="87"/>
      <c r="C45" s="89"/>
      <c r="D45" s="89"/>
      <c r="E45" s="65"/>
      <c r="F45" s="36" t="s">
        <v>14</v>
      </c>
      <c r="G45" s="3">
        <f t="shared" si="4"/>
        <v>0</v>
      </c>
      <c r="H45" s="16"/>
      <c r="I45" s="16"/>
      <c r="J45" s="16"/>
      <c r="K45" s="16"/>
      <c r="L45" s="16"/>
      <c r="M45" s="16"/>
      <c r="N45" s="16"/>
      <c r="O45" s="73"/>
      <c r="P45" s="26">
        <f t="shared" si="1"/>
        <v>0</v>
      </c>
    </row>
    <row r="46" spans="1:16" ht="31.5" x14ac:dyDescent="0.25">
      <c r="A46" s="52"/>
      <c r="B46" s="88"/>
      <c r="C46" s="90"/>
      <c r="D46" s="90"/>
      <c r="E46" s="66"/>
      <c r="F46" s="36" t="s">
        <v>15</v>
      </c>
      <c r="G46" s="3">
        <f t="shared" si="4"/>
        <v>28.4</v>
      </c>
      <c r="H46" s="16">
        <v>3.6</v>
      </c>
      <c r="I46" s="16">
        <v>3.8</v>
      </c>
      <c r="J46" s="16">
        <v>4</v>
      </c>
      <c r="K46" s="16">
        <v>4</v>
      </c>
      <c r="L46" s="16">
        <v>4</v>
      </c>
      <c r="M46" s="16">
        <v>4.5</v>
      </c>
      <c r="N46" s="16">
        <v>4.5</v>
      </c>
      <c r="O46" s="74"/>
      <c r="P46" s="26">
        <f t="shared" si="1"/>
        <v>28.4</v>
      </c>
    </row>
    <row r="47" spans="1:16" ht="15.75" x14ac:dyDescent="0.25">
      <c r="A47" s="50">
        <v>10</v>
      </c>
      <c r="B47" s="120" t="s">
        <v>21</v>
      </c>
      <c r="C47" s="64" t="s">
        <v>20</v>
      </c>
      <c r="D47" s="67" t="s">
        <v>11</v>
      </c>
      <c r="E47" s="64" t="s">
        <v>108</v>
      </c>
      <c r="F47" s="35" t="s">
        <v>88</v>
      </c>
      <c r="G47" s="20">
        <f t="shared" si="4"/>
        <v>492</v>
      </c>
      <c r="H47" s="20">
        <f t="shared" ref="H47:N47" si="11">H48+H49+H50+H51</f>
        <v>51</v>
      </c>
      <c r="I47" s="20">
        <f t="shared" si="11"/>
        <v>56</v>
      </c>
      <c r="J47" s="20">
        <f t="shared" si="11"/>
        <v>61</v>
      </c>
      <c r="K47" s="20">
        <f t="shared" si="11"/>
        <v>71</v>
      </c>
      <c r="L47" s="20">
        <f>L48+L49+L50+L51</f>
        <v>76</v>
      </c>
      <c r="M47" s="20">
        <f t="shared" si="11"/>
        <v>86</v>
      </c>
      <c r="N47" s="20">
        <f t="shared" si="11"/>
        <v>91</v>
      </c>
      <c r="O47" s="53" t="s">
        <v>22</v>
      </c>
      <c r="P47" s="26">
        <f t="shared" si="1"/>
        <v>492</v>
      </c>
    </row>
    <row r="48" spans="1:16" ht="31.5" x14ac:dyDescent="0.25">
      <c r="A48" s="73"/>
      <c r="B48" s="121"/>
      <c r="C48" s="118"/>
      <c r="D48" s="89"/>
      <c r="E48" s="102"/>
      <c r="F48" s="36" t="s">
        <v>12</v>
      </c>
      <c r="G48" s="16">
        <f t="shared" si="4"/>
        <v>0</v>
      </c>
      <c r="H48" s="16"/>
      <c r="I48" s="16"/>
      <c r="J48" s="16"/>
      <c r="K48" s="16"/>
      <c r="L48" s="16"/>
      <c r="M48" s="16"/>
      <c r="N48" s="19"/>
      <c r="O48" s="70"/>
      <c r="P48" s="26">
        <f t="shared" si="1"/>
        <v>0</v>
      </c>
    </row>
    <row r="49" spans="1:18" ht="31.5" x14ac:dyDescent="0.25">
      <c r="A49" s="73"/>
      <c r="B49" s="121"/>
      <c r="C49" s="118"/>
      <c r="D49" s="89"/>
      <c r="E49" s="102"/>
      <c r="F49" s="36" t="s">
        <v>13</v>
      </c>
      <c r="G49" s="16">
        <f t="shared" ref="G49:G66" si="12">H49+I49+J49+K49+L49+M49+N49</f>
        <v>7</v>
      </c>
      <c r="H49" s="16">
        <v>1</v>
      </c>
      <c r="I49" s="16">
        <v>1</v>
      </c>
      <c r="J49" s="16">
        <v>1</v>
      </c>
      <c r="K49" s="16">
        <v>1</v>
      </c>
      <c r="L49" s="16">
        <v>1</v>
      </c>
      <c r="M49" s="16">
        <v>1</v>
      </c>
      <c r="N49" s="19">
        <v>1</v>
      </c>
      <c r="O49" s="70"/>
      <c r="P49" s="26">
        <f t="shared" si="1"/>
        <v>7</v>
      </c>
    </row>
    <row r="50" spans="1:18" ht="15.75" x14ac:dyDescent="0.25">
      <c r="A50" s="73"/>
      <c r="B50" s="121"/>
      <c r="C50" s="118"/>
      <c r="D50" s="89"/>
      <c r="E50" s="102"/>
      <c r="F50" s="36" t="s">
        <v>14</v>
      </c>
      <c r="G50" s="16">
        <f t="shared" si="12"/>
        <v>0</v>
      </c>
      <c r="H50" s="16"/>
      <c r="I50" s="16"/>
      <c r="J50" s="16"/>
      <c r="K50" s="16"/>
      <c r="L50" s="16"/>
      <c r="M50" s="16"/>
      <c r="N50" s="19"/>
      <c r="O50" s="70"/>
      <c r="P50" s="26">
        <f t="shared" si="1"/>
        <v>0</v>
      </c>
    </row>
    <row r="51" spans="1:18" ht="147" customHeight="1" x14ac:dyDescent="0.25">
      <c r="A51" s="74"/>
      <c r="B51" s="122"/>
      <c r="C51" s="119"/>
      <c r="D51" s="90"/>
      <c r="E51" s="103"/>
      <c r="F51" s="36" t="s">
        <v>15</v>
      </c>
      <c r="G51" s="16">
        <f t="shared" si="12"/>
        <v>485</v>
      </c>
      <c r="H51" s="16">
        <v>50</v>
      </c>
      <c r="I51" s="16">
        <v>55</v>
      </c>
      <c r="J51" s="16">
        <v>60</v>
      </c>
      <c r="K51" s="16">
        <v>70</v>
      </c>
      <c r="L51" s="16">
        <v>75</v>
      </c>
      <c r="M51" s="16">
        <v>85</v>
      </c>
      <c r="N51" s="19">
        <v>90</v>
      </c>
      <c r="O51" s="71"/>
      <c r="P51" s="26">
        <f t="shared" si="1"/>
        <v>485</v>
      </c>
    </row>
    <row r="52" spans="1:18" ht="15.75" x14ac:dyDescent="0.25">
      <c r="A52" s="50">
        <v>11</v>
      </c>
      <c r="B52" s="67" t="s">
        <v>40</v>
      </c>
      <c r="C52" s="77" t="s">
        <v>41</v>
      </c>
      <c r="D52" s="67" t="s">
        <v>11</v>
      </c>
      <c r="E52" s="86" t="s">
        <v>109</v>
      </c>
      <c r="F52" s="35" t="s">
        <v>88</v>
      </c>
      <c r="G52" s="20">
        <f t="shared" si="12"/>
        <v>19</v>
      </c>
      <c r="H52" s="20">
        <f t="shared" ref="H52:N52" si="13">H53+H54+H55+H56</f>
        <v>1.5</v>
      </c>
      <c r="I52" s="20">
        <f t="shared" si="13"/>
        <v>2</v>
      </c>
      <c r="J52" s="20">
        <f t="shared" si="13"/>
        <v>2.5</v>
      </c>
      <c r="K52" s="20">
        <f t="shared" si="13"/>
        <v>3</v>
      </c>
      <c r="L52" s="20">
        <f t="shared" si="13"/>
        <v>3</v>
      </c>
      <c r="M52" s="20">
        <f t="shared" si="13"/>
        <v>3</v>
      </c>
      <c r="N52" s="20">
        <f t="shared" si="13"/>
        <v>4</v>
      </c>
      <c r="O52" s="53" t="s">
        <v>42</v>
      </c>
      <c r="P52" s="26">
        <f t="shared" si="1"/>
        <v>19</v>
      </c>
    </row>
    <row r="53" spans="1:18" ht="31.5" x14ac:dyDescent="0.25">
      <c r="A53" s="51"/>
      <c r="B53" s="87"/>
      <c r="C53" s="89"/>
      <c r="D53" s="87"/>
      <c r="E53" s="87"/>
      <c r="F53" s="36" t="s">
        <v>12</v>
      </c>
      <c r="G53" s="3">
        <f t="shared" si="12"/>
        <v>0</v>
      </c>
      <c r="H53" s="3"/>
      <c r="I53" s="3"/>
      <c r="J53" s="3"/>
      <c r="K53" s="3"/>
      <c r="L53" s="3"/>
      <c r="M53" s="3"/>
      <c r="N53" s="3"/>
      <c r="O53" s="91"/>
      <c r="P53" s="26">
        <f t="shared" si="1"/>
        <v>0</v>
      </c>
    </row>
    <row r="54" spans="1:18" ht="31.5" x14ac:dyDescent="0.25">
      <c r="A54" s="51"/>
      <c r="B54" s="87"/>
      <c r="C54" s="89"/>
      <c r="D54" s="87"/>
      <c r="E54" s="87"/>
      <c r="F54" s="36" t="s">
        <v>13</v>
      </c>
      <c r="G54" s="3">
        <f t="shared" si="12"/>
        <v>0</v>
      </c>
      <c r="H54" s="3"/>
      <c r="I54" s="3"/>
      <c r="J54" s="3"/>
      <c r="K54" s="3"/>
      <c r="L54" s="3"/>
      <c r="M54" s="3"/>
      <c r="N54" s="3"/>
      <c r="O54" s="91"/>
      <c r="P54" s="26">
        <f t="shared" si="1"/>
        <v>0</v>
      </c>
    </row>
    <row r="55" spans="1:18" ht="15.75" x14ac:dyDescent="0.25">
      <c r="A55" s="51"/>
      <c r="B55" s="87"/>
      <c r="C55" s="89"/>
      <c r="D55" s="87"/>
      <c r="E55" s="87"/>
      <c r="F55" s="36" t="s">
        <v>14</v>
      </c>
      <c r="G55" s="3">
        <f t="shared" si="12"/>
        <v>0</v>
      </c>
      <c r="H55" s="3"/>
      <c r="I55" s="3"/>
      <c r="J55" s="3"/>
      <c r="K55" s="3"/>
      <c r="L55" s="3"/>
      <c r="M55" s="3"/>
      <c r="N55" s="3"/>
      <c r="O55" s="91"/>
      <c r="P55" s="26">
        <f t="shared" si="1"/>
        <v>0</v>
      </c>
    </row>
    <row r="56" spans="1:18" ht="132.75" customHeight="1" x14ac:dyDescent="0.25">
      <c r="A56" s="52"/>
      <c r="B56" s="88"/>
      <c r="C56" s="90"/>
      <c r="D56" s="88"/>
      <c r="E56" s="88"/>
      <c r="F56" s="36" t="s">
        <v>15</v>
      </c>
      <c r="G56" s="3">
        <f t="shared" si="12"/>
        <v>19</v>
      </c>
      <c r="H56" s="3">
        <v>1.5</v>
      </c>
      <c r="I56" s="3">
        <v>2</v>
      </c>
      <c r="J56" s="3">
        <v>2.5</v>
      </c>
      <c r="K56" s="3">
        <v>3</v>
      </c>
      <c r="L56" s="3">
        <v>3</v>
      </c>
      <c r="M56" s="3">
        <v>3</v>
      </c>
      <c r="N56" s="3">
        <v>4</v>
      </c>
      <c r="O56" s="92"/>
      <c r="P56" s="26">
        <f t="shared" si="1"/>
        <v>19</v>
      </c>
    </row>
    <row r="57" spans="1:18" ht="15.75" customHeight="1" x14ac:dyDescent="0.25">
      <c r="A57" s="50">
        <v>12</v>
      </c>
      <c r="B57" s="67" t="s">
        <v>43</v>
      </c>
      <c r="C57" s="77" t="s">
        <v>44</v>
      </c>
      <c r="D57" s="67" t="s">
        <v>11</v>
      </c>
      <c r="E57" s="64" t="s">
        <v>107</v>
      </c>
      <c r="F57" s="35" t="s">
        <v>88</v>
      </c>
      <c r="G57" s="17">
        <f t="shared" si="12"/>
        <v>63.2</v>
      </c>
      <c r="H57" s="24">
        <f t="shared" ref="H57:N57" si="14">H58+H59+H60+H61</f>
        <v>7.5</v>
      </c>
      <c r="I57" s="24">
        <f t="shared" si="14"/>
        <v>8</v>
      </c>
      <c r="J57" s="24">
        <f t="shared" si="14"/>
        <v>8.4</v>
      </c>
      <c r="K57" s="24">
        <f t="shared" si="14"/>
        <v>9.1</v>
      </c>
      <c r="L57" s="24">
        <f t="shared" si="14"/>
        <v>9.6999999999999993</v>
      </c>
      <c r="M57" s="24">
        <f t="shared" si="14"/>
        <v>10</v>
      </c>
      <c r="N57" s="24">
        <f t="shared" si="14"/>
        <v>10.5</v>
      </c>
      <c r="O57" s="53" t="s">
        <v>45</v>
      </c>
      <c r="P57" s="26">
        <f t="shared" si="1"/>
        <v>63.199999999999996</v>
      </c>
    </row>
    <row r="58" spans="1:18" ht="31.5" x14ac:dyDescent="0.25">
      <c r="A58" s="51"/>
      <c r="B58" s="87"/>
      <c r="C58" s="87"/>
      <c r="D58" s="87"/>
      <c r="E58" s="65"/>
      <c r="F58" s="36" t="s">
        <v>12</v>
      </c>
      <c r="G58" s="3">
        <f t="shared" si="12"/>
        <v>5.6</v>
      </c>
      <c r="H58" s="3">
        <v>0.6</v>
      </c>
      <c r="I58" s="3">
        <v>0.6</v>
      </c>
      <c r="J58" s="3">
        <v>0.6</v>
      </c>
      <c r="K58" s="3">
        <v>0.8</v>
      </c>
      <c r="L58" s="3">
        <v>1</v>
      </c>
      <c r="M58" s="3">
        <v>1</v>
      </c>
      <c r="N58" s="3">
        <v>1</v>
      </c>
      <c r="O58" s="54"/>
      <c r="P58" s="26">
        <f t="shared" si="1"/>
        <v>5.6</v>
      </c>
    </row>
    <row r="59" spans="1:18" ht="31.5" x14ac:dyDescent="0.25">
      <c r="A59" s="51"/>
      <c r="B59" s="87"/>
      <c r="C59" s="87"/>
      <c r="D59" s="87"/>
      <c r="E59" s="65"/>
      <c r="F59" s="36" t="s">
        <v>13</v>
      </c>
      <c r="G59" s="3">
        <f t="shared" si="12"/>
        <v>3.3</v>
      </c>
      <c r="H59" s="3">
        <v>0.4</v>
      </c>
      <c r="I59" s="3">
        <v>0.4</v>
      </c>
      <c r="J59" s="3">
        <v>0.5</v>
      </c>
      <c r="K59" s="3">
        <v>0.5</v>
      </c>
      <c r="L59" s="3">
        <v>0.5</v>
      </c>
      <c r="M59" s="3">
        <v>0.5</v>
      </c>
      <c r="N59" s="3">
        <v>0.5</v>
      </c>
      <c r="O59" s="54"/>
      <c r="P59" s="26">
        <f t="shared" si="1"/>
        <v>3.3</v>
      </c>
    </row>
    <row r="60" spans="1:18" ht="15.75" x14ac:dyDescent="0.25">
      <c r="A60" s="51"/>
      <c r="B60" s="87"/>
      <c r="C60" s="87"/>
      <c r="D60" s="87"/>
      <c r="E60" s="65"/>
      <c r="F60" s="36" t="s">
        <v>14</v>
      </c>
      <c r="G60" s="3">
        <f t="shared" si="12"/>
        <v>0</v>
      </c>
      <c r="H60" s="3"/>
      <c r="I60" s="3"/>
      <c r="J60" s="3"/>
      <c r="K60" s="3"/>
      <c r="L60" s="3"/>
      <c r="M60" s="3"/>
      <c r="N60" s="3"/>
      <c r="O60" s="54"/>
      <c r="P60" s="26">
        <f t="shared" si="1"/>
        <v>0</v>
      </c>
    </row>
    <row r="61" spans="1:18" ht="31.5" x14ac:dyDescent="0.25">
      <c r="A61" s="52"/>
      <c r="B61" s="88"/>
      <c r="C61" s="88"/>
      <c r="D61" s="88"/>
      <c r="E61" s="66"/>
      <c r="F61" s="36" t="s">
        <v>15</v>
      </c>
      <c r="G61" s="3">
        <f t="shared" si="12"/>
        <v>54.3</v>
      </c>
      <c r="H61" s="3">
        <v>6.5</v>
      </c>
      <c r="I61" s="3">
        <v>7</v>
      </c>
      <c r="J61" s="3">
        <v>7.3</v>
      </c>
      <c r="K61" s="3">
        <v>7.8</v>
      </c>
      <c r="L61" s="3">
        <v>8.1999999999999993</v>
      </c>
      <c r="M61" s="3">
        <v>8.5</v>
      </c>
      <c r="N61" s="3">
        <v>9</v>
      </c>
      <c r="O61" s="55"/>
      <c r="P61" s="26">
        <f t="shared" si="1"/>
        <v>54.3</v>
      </c>
    </row>
    <row r="62" spans="1:18" ht="15.75" x14ac:dyDescent="0.25">
      <c r="A62" s="1"/>
      <c r="B62" s="56" t="s">
        <v>46</v>
      </c>
      <c r="C62" s="57"/>
      <c r="D62" s="57"/>
      <c r="E62" s="57"/>
      <c r="F62" s="58"/>
      <c r="G62" s="34">
        <f t="shared" si="12"/>
        <v>9535.2000000000007</v>
      </c>
      <c r="H62" s="23">
        <f>H57+H52++H47++H42+H37++H32+H27+++H22+H17+H12+H7</f>
        <v>1108.2</v>
      </c>
      <c r="I62" s="23">
        <f t="shared" ref="I62:N62" si="15">I57+I52++I47++I42+I37++I32+I27+++I22+I17+I12+I7</f>
        <v>1143.3</v>
      </c>
      <c r="J62" s="23">
        <f t="shared" si="15"/>
        <v>1288.4000000000001</v>
      </c>
      <c r="K62" s="23">
        <f t="shared" si="15"/>
        <v>1384.2</v>
      </c>
      <c r="L62" s="23">
        <f t="shared" si="15"/>
        <v>1483.3</v>
      </c>
      <c r="M62" s="23">
        <f t="shared" si="15"/>
        <v>1505</v>
      </c>
      <c r="N62" s="23">
        <f t="shared" si="15"/>
        <v>1622.8</v>
      </c>
      <c r="O62" s="1"/>
      <c r="P62" s="26">
        <f t="shared" si="1"/>
        <v>9535.1999999999989</v>
      </c>
    </row>
    <row r="63" spans="1:18" ht="15.75" x14ac:dyDescent="0.25">
      <c r="A63" s="1"/>
      <c r="B63" s="56" t="s">
        <v>12</v>
      </c>
      <c r="C63" s="59"/>
      <c r="D63" s="59"/>
      <c r="E63" s="59"/>
      <c r="F63" s="60"/>
      <c r="G63" s="34">
        <f t="shared" si="12"/>
        <v>732.5</v>
      </c>
      <c r="H63" s="23">
        <f>H58+H48+H43++H38+H33+H28++H23+H18+H13+H8</f>
        <v>88.5</v>
      </c>
      <c r="I63" s="23">
        <f t="shared" ref="I63:N63" si="16">I58+I48+I43++I38+I33+I28++I23+I18+I13+I8</f>
        <v>94.6</v>
      </c>
      <c r="J63" s="23">
        <f t="shared" si="16"/>
        <v>100.6</v>
      </c>
      <c r="K63" s="23">
        <f t="shared" si="16"/>
        <v>106.3</v>
      </c>
      <c r="L63" s="23">
        <f t="shared" si="16"/>
        <v>111.5</v>
      </c>
      <c r="M63" s="23">
        <f t="shared" si="16"/>
        <v>114</v>
      </c>
      <c r="N63" s="23">
        <f t="shared" si="16"/>
        <v>117</v>
      </c>
      <c r="O63" s="1"/>
      <c r="P63" s="26">
        <f t="shared" si="1"/>
        <v>732.5</v>
      </c>
    </row>
    <row r="64" spans="1:18" ht="15.75" x14ac:dyDescent="0.25">
      <c r="A64" s="1"/>
      <c r="B64" s="56" t="s">
        <v>13</v>
      </c>
      <c r="C64" s="59"/>
      <c r="D64" s="59"/>
      <c r="E64" s="59"/>
      <c r="F64" s="60"/>
      <c r="G64" s="3">
        <f t="shared" si="12"/>
        <v>37.599999999999994</v>
      </c>
      <c r="H64" s="23">
        <f>H59+H54+H49+H44+H39+H34+H29+H24+H19+H14+H9</f>
        <v>4.5</v>
      </c>
      <c r="I64" s="23">
        <f t="shared" ref="I64:N64" si="17">I59+I54+I49+I44+I39+I34+I29+I24+I19+I14+I9</f>
        <v>4.7</v>
      </c>
      <c r="J64" s="23">
        <f t="shared" si="17"/>
        <v>5.0999999999999996</v>
      </c>
      <c r="K64" s="23">
        <f t="shared" si="17"/>
        <v>5.4</v>
      </c>
      <c r="L64" s="23">
        <f t="shared" si="17"/>
        <v>5.7</v>
      </c>
      <c r="M64" s="23">
        <f t="shared" si="17"/>
        <v>5.9999999999999991</v>
      </c>
      <c r="N64" s="23">
        <f t="shared" si="17"/>
        <v>6.1999999999999993</v>
      </c>
      <c r="O64" s="1"/>
      <c r="P64" s="26">
        <f t="shared" si="1"/>
        <v>37.599999999999994</v>
      </c>
      <c r="R64">
        <f>G63+G64+G65+G66</f>
        <v>9535.2000000000007</v>
      </c>
    </row>
    <row r="65" spans="1:17" ht="15.75" x14ac:dyDescent="0.25">
      <c r="A65" s="1"/>
      <c r="B65" s="47" t="s">
        <v>47</v>
      </c>
      <c r="C65" s="48"/>
      <c r="D65" s="48"/>
      <c r="E65" s="48"/>
      <c r="F65" s="49"/>
      <c r="G65" s="3">
        <f t="shared" si="12"/>
        <v>0</v>
      </c>
      <c r="H65" s="23">
        <f>H60+H55+H50+H45+H40+H35+H30+H25+H20+H15+H10</f>
        <v>0</v>
      </c>
      <c r="I65" s="23">
        <f t="shared" ref="I65:N65" si="18">I60+I55+I50+I45+I40+I35+I30+I25+I20+I15+I10</f>
        <v>0</v>
      </c>
      <c r="J65" s="23">
        <f t="shared" si="18"/>
        <v>0</v>
      </c>
      <c r="K65" s="23">
        <f t="shared" si="18"/>
        <v>0</v>
      </c>
      <c r="L65" s="23">
        <f t="shared" si="18"/>
        <v>0</v>
      </c>
      <c r="M65" s="23">
        <f t="shared" si="18"/>
        <v>0</v>
      </c>
      <c r="N65" s="23">
        <f t="shared" si="18"/>
        <v>0</v>
      </c>
      <c r="O65" s="1"/>
      <c r="P65" s="26">
        <f t="shared" si="1"/>
        <v>0</v>
      </c>
    </row>
    <row r="66" spans="1:17" ht="15.75" x14ac:dyDescent="0.25">
      <c r="A66" s="1"/>
      <c r="B66" s="47" t="s">
        <v>15</v>
      </c>
      <c r="C66" s="48"/>
      <c r="D66" s="48"/>
      <c r="E66" s="48"/>
      <c r="F66" s="49"/>
      <c r="G66" s="3">
        <f t="shared" si="12"/>
        <v>8765.1</v>
      </c>
      <c r="H66" s="23">
        <f>H61+H56+H51+H46+H41+H36+H31+H26+H21+H16+H11</f>
        <v>1015.2</v>
      </c>
      <c r="I66" s="23">
        <f t="shared" ref="I66:N66" si="19">I61+I56+I51+I46+I41+I36+I31+I26+I21+I16+I11</f>
        <v>1044</v>
      </c>
      <c r="J66" s="23">
        <f t="shared" si="19"/>
        <v>1182.7</v>
      </c>
      <c r="K66" s="23">
        <f t="shared" si="19"/>
        <v>1272.5</v>
      </c>
      <c r="L66" s="23">
        <f t="shared" si="19"/>
        <v>1366.1</v>
      </c>
      <c r="M66" s="23">
        <f t="shared" si="19"/>
        <v>1385</v>
      </c>
      <c r="N66" s="23">
        <f t="shared" si="19"/>
        <v>1499.6</v>
      </c>
      <c r="O66" s="1"/>
      <c r="P66" s="26">
        <f t="shared" si="1"/>
        <v>8765.1</v>
      </c>
    </row>
    <row r="67" spans="1:17" ht="15.75" x14ac:dyDescent="0.25">
      <c r="A67" s="1"/>
      <c r="B67" s="1"/>
      <c r="C67" s="1"/>
      <c r="D67" s="1"/>
      <c r="E67" s="1"/>
      <c r="F67" s="1"/>
      <c r="G67" s="3"/>
      <c r="H67" s="16"/>
      <c r="I67" s="16"/>
      <c r="J67" s="16"/>
      <c r="K67" s="16"/>
      <c r="L67" s="16"/>
      <c r="M67" s="16"/>
      <c r="N67" s="16"/>
      <c r="O67" s="1"/>
      <c r="P67" s="26"/>
    </row>
    <row r="68" spans="1:17" x14ac:dyDescent="0.25">
      <c r="A68" s="1"/>
      <c r="B68" s="131" t="s">
        <v>48</v>
      </c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3"/>
      <c r="P68" s="26"/>
    </row>
    <row r="69" spans="1:17" ht="15.75" customHeight="1" x14ac:dyDescent="0.25">
      <c r="A69" s="1"/>
      <c r="B69" s="50" t="s">
        <v>49</v>
      </c>
      <c r="C69" s="96" t="s">
        <v>50</v>
      </c>
      <c r="D69" s="50" t="s">
        <v>11</v>
      </c>
      <c r="E69" s="64" t="s">
        <v>107</v>
      </c>
      <c r="F69" s="18" t="s">
        <v>88</v>
      </c>
      <c r="G69" s="20">
        <f>G70+G71+G72+G73</f>
        <v>533.5</v>
      </c>
      <c r="H69" s="20">
        <f t="shared" ref="H69:N69" si="20">H70+H71+H72+H73</f>
        <v>62.5</v>
      </c>
      <c r="I69" s="20">
        <f t="shared" si="20"/>
        <v>67.5</v>
      </c>
      <c r="J69" s="20">
        <f t="shared" si="20"/>
        <v>71.5</v>
      </c>
      <c r="K69" s="20">
        <f t="shared" si="20"/>
        <v>77</v>
      </c>
      <c r="L69" s="20">
        <f t="shared" si="20"/>
        <v>81</v>
      </c>
      <c r="M69" s="20">
        <f t="shared" si="20"/>
        <v>85</v>
      </c>
      <c r="N69" s="20">
        <f t="shared" si="20"/>
        <v>89</v>
      </c>
      <c r="O69" s="111" t="s">
        <v>64</v>
      </c>
      <c r="P69" s="26"/>
    </row>
    <row r="70" spans="1:17" ht="31.5" x14ac:dyDescent="0.25">
      <c r="A70" s="1"/>
      <c r="B70" s="73"/>
      <c r="C70" s="97"/>
      <c r="D70" s="51"/>
      <c r="E70" s="65"/>
      <c r="F70" s="2" t="s">
        <v>12</v>
      </c>
      <c r="G70" s="16">
        <f>H70+I70+J70+K70+L70+M70+N70</f>
        <v>402</v>
      </c>
      <c r="H70" s="16">
        <v>50</v>
      </c>
      <c r="I70" s="16">
        <v>53</v>
      </c>
      <c r="J70" s="16">
        <v>55</v>
      </c>
      <c r="K70" s="16">
        <v>58</v>
      </c>
      <c r="L70" s="16">
        <v>60</v>
      </c>
      <c r="M70" s="16">
        <v>62</v>
      </c>
      <c r="N70" s="16">
        <v>64</v>
      </c>
      <c r="O70" s="123"/>
      <c r="P70" s="26"/>
      <c r="Q70" s="26">
        <f>G73+G72+G71+G70</f>
        <v>533.5</v>
      </c>
    </row>
    <row r="71" spans="1:17" ht="31.5" x14ac:dyDescent="0.25">
      <c r="A71" s="1"/>
      <c r="B71" s="73"/>
      <c r="C71" s="97"/>
      <c r="D71" s="51"/>
      <c r="E71" s="65"/>
      <c r="F71" s="2" t="s">
        <v>13</v>
      </c>
      <c r="G71" s="16">
        <f t="shared" ref="G71:G73" si="21">H71+I71+J71+K71+L71+M71+N71</f>
        <v>5.5</v>
      </c>
      <c r="H71" s="16">
        <v>0.5</v>
      </c>
      <c r="I71" s="16">
        <v>0.5</v>
      </c>
      <c r="J71" s="16">
        <v>0.5</v>
      </c>
      <c r="K71" s="16">
        <v>1</v>
      </c>
      <c r="L71" s="16">
        <v>1</v>
      </c>
      <c r="M71" s="16">
        <v>1</v>
      </c>
      <c r="N71" s="16">
        <v>1</v>
      </c>
      <c r="O71" s="123"/>
      <c r="P71" s="26"/>
    </row>
    <row r="72" spans="1:17" ht="15.75" x14ac:dyDescent="0.25">
      <c r="A72" s="1"/>
      <c r="B72" s="73"/>
      <c r="C72" s="97"/>
      <c r="D72" s="51"/>
      <c r="E72" s="65"/>
      <c r="F72" s="2" t="s">
        <v>14</v>
      </c>
      <c r="G72" s="16">
        <f t="shared" si="21"/>
        <v>0</v>
      </c>
      <c r="H72" s="16"/>
      <c r="I72" s="16"/>
      <c r="J72" s="16"/>
      <c r="K72" s="16"/>
      <c r="L72" s="16"/>
      <c r="M72" s="16"/>
      <c r="N72" s="16"/>
      <c r="O72" s="123"/>
      <c r="P72" s="26"/>
    </row>
    <row r="73" spans="1:17" ht="31.5" x14ac:dyDescent="0.25">
      <c r="A73" s="1"/>
      <c r="B73" s="73"/>
      <c r="C73" s="98"/>
      <c r="D73" s="52"/>
      <c r="E73" s="66"/>
      <c r="F73" s="2" t="s">
        <v>15</v>
      </c>
      <c r="G73" s="16">
        <f t="shared" si="21"/>
        <v>126</v>
      </c>
      <c r="H73" s="16">
        <v>12</v>
      </c>
      <c r="I73" s="16">
        <v>14</v>
      </c>
      <c r="J73" s="16">
        <v>16</v>
      </c>
      <c r="K73" s="16">
        <v>18</v>
      </c>
      <c r="L73" s="16">
        <v>20</v>
      </c>
      <c r="M73" s="16">
        <v>22</v>
      </c>
      <c r="N73" s="16">
        <v>24</v>
      </c>
      <c r="O73" s="124"/>
      <c r="P73" s="26"/>
    </row>
    <row r="74" spans="1:17" ht="15.75" customHeight="1" x14ac:dyDescent="0.25">
      <c r="A74" s="1"/>
      <c r="B74" s="73"/>
      <c r="C74" s="125" t="s">
        <v>51</v>
      </c>
      <c r="D74" s="50" t="s">
        <v>11</v>
      </c>
      <c r="E74" s="64" t="s">
        <v>110</v>
      </c>
      <c r="F74" s="18" t="s">
        <v>88</v>
      </c>
      <c r="G74" s="20">
        <f>G75+G76+G77+G78</f>
        <v>7.9</v>
      </c>
      <c r="H74" s="20">
        <f t="shared" ref="H74:N74" si="22">H75+H76+H77+H78</f>
        <v>0.60000000000000009</v>
      </c>
      <c r="I74" s="20">
        <f t="shared" si="22"/>
        <v>0.60000000000000009</v>
      </c>
      <c r="J74" s="20">
        <f t="shared" si="22"/>
        <v>1</v>
      </c>
      <c r="K74" s="20">
        <f t="shared" si="22"/>
        <v>1</v>
      </c>
      <c r="L74" s="20">
        <f t="shared" si="22"/>
        <v>1.5</v>
      </c>
      <c r="M74" s="20">
        <f t="shared" si="22"/>
        <v>1.6</v>
      </c>
      <c r="N74" s="20">
        <f t="shared" si="22"/>
        <v>1.6</v>
      </c>
      <c r="O74" s="111" t="s">
        <v>65</v>
      </c>
      <c r="P74" s="26"/>
    </row>
    <row r="75" spans="1:17" ht="31.5" x14ac:dyDescent="0.25">
      <c r="A75" s="1"/>
      <c r="B75" s="73"/>
      <c r="C75" s="97"/>
      <c r="D75" s="51"/>
      <c r="E75" s="65"/>
      <c r="F75" s="2" t="s">
        <v>12</v>
      </c>
      <c r="G75" s="16">
        <f t="shared" ref="G75:G113" si="23">H75+I75+J75+K75+L75+M75+N75</f>
        <v>0</v>
      </c>
      <c r="H75" s="16"/>
      <c r="I75" s="16"/>
      <c r="J75" s="16"/>
      <c r="K75" s="16"/>
      <c r="L75" s="16"/>
      <c r="M75" s="16"/>
      <c r="N75" s="16"/>
      <c r="O75" s="112"/>
      <c r="P75" s="26"/>
    </row>
    <row r="76" spans="1:17" ht="31.5" x14ac:dyDescent="0.25">
      <c r="A76" s="1"/>
      <c r="B76" s="73"/>
      <c r="C76" s="97"/>
      <c r="D76" s="51"/>
      <c r="E76" s="65"/>
      <c r="F76" s="2" t="s">
        <v>13</v>
      </c>
      <c r="G76" s="16">
        <f t="shared" si="23"/>
        <v>2.5</v>
      </c>
      <c r="H76" s="16">
        <v>0.2</v>
      </c>
      <c r="I76" s="16">
        <v>0.2</v>
      </c>
      <c r="J76" s="16">
        <v>0.3</v>
      </c>
      <c r="K76" s="16">
        <v>0.3</v>
      </c>
      <c r="L76" s="16">
        <v>0.5</v>
      </c>
      <c r="M76" s="16">
        <v>0.5</v>
      </c>
      <c r="N76" s="16">
        <v>0.5</v>
      </c>
      <c r="O76" s="112"/>
      <c r="P76" s="26"/>
    </row>
    <row r="77" spans="1:17" ht="15.75" x14ac:dyDescent="0.25">
      <c r="A77" s="1"/>
      <c r="B77" s="73"/>
      <c r="C77" s="97"/>
      <c r="D77" s="51"/>
      <c r="E77" s="65"/>
      <c r="F77" s="2" t="s">
        <v>14</v>
      </c>
      <c r="G77" s="16">
        <f t="shared" si="23"/>
        <v>1.4000000000000001</v>
      </c>
      <c r="H77" s="16">
        <v>0.1</v>
      </c>
      <c r="I77" s="16">
        <v>0.1</v>
      </c>
      <c r="J77" s="16">
        <v>0.2</v>
      </c>
      <c r="K77" s="16">
        <v>0.2</v>
      </c>
      <c r="L77" s="16">
        <v>0.2</v>
      </c>
      <c r="M77" s="16">
        <v>0.3</v>
      </c>
      <c r="N77" s="16">
        <v>0.3</v>
      </c>
      <c r="O77" s="112"/>
      <c r="P77" s="26"/>
    </row>
    <row r="78" spans="1:17" ht="31.5" x14ac:dyDescent="0.25">
      <c r="A78" s="1"/>
      <c r="B78" s="73"/>
      <c r="C78" s="98"/>
      <c r="D78" s="52"/>
      <c r="E78" s="66"/>
      <c r="F78" s="2" t="s">
        <v>15</v>
      </c>
      <c r="G78" s="16">
        <f t="shared" si="23"/>
        <v>4</v>
      </c>
      <c r="H78" s="16">
        <v>0.3</v>
      </c>
      <c r="I78" s="16">
        <v>0.3</v>
      </c>
      <c r="J78" s="16">
        <v>0.5</v>
      </c>
      <c r="K78" s="16">
        <v>0.5</v>
      </c>
      <c r="L78" s="16">
        <v>0.8</v>
      </c>
      <c r="M78" s="16">
        <v>0.8</v>
      </c>
      <c r="N78" s="16">
        <v>0.8</v>
      </c>
      <c r="O78" s="113"/>
      <c r="P78" s="26"/>
    </row>
    <row r="79" spans="1:17" ht="15.75" customHeight="1" x14ac:dyDescent="0.25">
      <c r="A79" s="1"/>
      <c r="B79" s="73"/>
      <c r="C79" s="94" t="s">
        <v>52</v>
      </c>
      <c r="D79" s="75" t="s">
        <v>11</v>
      </c>
      <c r="E79" s="64" t="s">
        <v>110</v>
      </c>
      <c r="F79" s="18" t="s">
        <v>88</v>
      </c>
      <c r="G79" s="20">
        <f>G80+G81+G82+G83</f>
        <v>17.7</v>
      </c>
      <c r="H79" s="20">
        <f t="shared" ref="H79:N79" si="24">H80+H81+H82+H83</f>
        <v>2</v>
      </c>
      <c r="I79" s="20">
        <f t="shared" si="24"/>
        <v>2.1999999999999997</v>
      </c>
      <c r="J79" s="20">
        <f t="shared" si="24"/>
        <v>2.2999999999999998</v>
      </c>
      <c r="K79" s="20">
        <f t="shared" si="24"/>
        <v>2.8</v>
      </c>
      <c r="L79" s="20">
        <f t="shared" si="24"/>
        <v>2.8</v>
      </c>
      <c r="M79" s="20">
        <f t="shared" si="24"/>
        <v>2.8</v>
      </c>
      <c r="N79" s="20">
        <f t="shared" si="24"/>
        <v>2.8</v>
      </c>
      <c r="O79" s="111" t="s">
        <v>66</v>
      </c>
      <c r="P79" s="26"/>
    </row>
    <row r="80" spans="1:17" ht="31.5" x14ac:dyDescent="0.25">
      <c r="A80" s="1"/>
      <c r="B80" s="73"/>
      <c r="C80" s="93"/>
      <c r="D80" s="93"/>
      <c r="E80" s="65"/>
      <c r="F80" s="2" t="s">
        <v>12</v>
      </c>
      <c r="G80" s="16">
        <f t="shared" si="23"/>
        <v>0</v>
      </c>
      <c r="H80" s="16"/>
      <c r="I80" s="16"/>
      <c r="J80" s="16"/>
      <c r="K80" s="16"/>
      <c r="L80" s="16"/>
      <c r="M80" s="16"/>
      <c r="N80" s="16"/>
      <c r="O80" s="112"/>
      <c r="P80" s="26"/>
    </row>
    <row r="81" spans="1:16" ht="31.5" x14ac:dyDescent="0.25">
      <c r="A81" s="1"/>
      <c r="B81" s="73"/>
      <c r="C81" s="93"/>
      <c r="D81" s="93"/>
      <c r="E81" s="65"/>
      <c r="F81" s="2" t="s">
        <v>13</v>
      </c>
      <c r="G81" s="16">
        <f t="shared" si="23"/>
        <v>11.700000000000001</v>
      </c>
      <c r="H81" s="16">
        <v>1.5</v>
      </c>
      <c r="I81" s="16">
        <v>1.5</v>
      </c>
      <c r="J81" s="16">
        <v>1.5</v>
      </c>
      <c r="K81" s="16">
        <v>1.8</v>
      </c>
      <c r="L81" s="16">
        <v>1.8</v>
      </c>
      <c r="M81" s="16">
        <v>1.8</v>
      </c>
      <c r="N81" s="16">
        <v>1.8</v>
      </c>
      <c r="O81" s="112"/>
      <c r="P81" s="26"/>
    </row>
    <row r="82" spans="1:16" ht="15.75" x14ac:dyDescent="0.25">
      <c r="A82" s="1"/>
      <c r="B82" s="73"/>
      <c r="C82" s="93"/>
      <c r="D82" s="93"/>
      <c r="E82" s="65"/>
      <c r="F82" s="2" t="s">
        <v>14</v>
      </c>
      <c r="G82" s="16">
        <f t="shared" si="23"/>
        <v>3.1</v>
      </c>
      <c r="H82" s="16">
        <v>0.3</v>
      </c>
      <c r="I82" s="16">
        <v>0.4</v>
      </c>
      <c r="J82" s="16">
        <v>0.4</v>
      </c>
      <c r="K82" s="16">
        <v>0.5</v>
      </c>
      <c r="L82" s="16">
        <v>0.5</v>
      </c>
      <c r="M82" s="16">
        <v>0.5</v>
      </c>
      <c r="N82" s="16">
        <v>0.5</v>
      </c>
      <c r="O82" s="112"/>
      <c r="P82" s="26"/>
    </row>
    <row r="83" spans="1:16" ht="31.5" x14ac:dyDescent="0.25">
      <c r="A83" s="1"/>
      <c r="B83" s="74"/>
      <c r="C83" s="93"/>
      <c r="D83" s="93"/>
      <c r="E83" s="66"/>
      <c r="F83" s="2" t="s">
        <v>15</v>
      </c>
      <c r="G83" s="16">
        <f t="shared" si="23"/>
        <v>2.9</v>
      </c>
      <c r="H83" s="16">
        <v>0.2</v>
      </c>
      <c r="I83" s="16">
        <v>0.3</v>
      </c>
      <c r="J83" s="16">
        <v>0.4</v>
      </c>
      <c r="K83" s="16">
        <v>0.5</v>
      </c>
      <c r="L83" s="16">
        <v>0.5</v>
      </c>
      <c r="M83" s="16">
        <v>0.5</v>
      </c>
      <c r="N83" s="16">
        <v>0.5</v>
      </c>
      <c r="O83" s="113"/>
      <c r="P83" s="26"/>
    </row>
    <row r="84" spans="1:16" ht="15.75" customHeight="1" x14ac:dyDescent="0.25">
      <c r="A84" s="1"/>
      <c r="B84" s="50" t="s">
        <v>53</v>
      </c>
      <c r="C84" s="95" t="s">
        <v>54</v>
      </c>
      <c r="D84" s="75" t="s">
        <v>11</v>
      </c>
      <c r="E84" s="64" t="s">
        <v>107</v>
      </c>
      <c r="F84" s="18" t="s">
        <v>88</v>
      </c>
      <c r="G84" s="20">
        <f>G85+G87+G88</f>
        <v>144</v>
      </c>
      <c r="H84" s="20">
        <f t="shared" ref="H84:N84" si="25">H85+H87+H88</f>
        <v>18.5</v>
      </c>
      <c r="I84" s="20">
        <f t="shared" si="25"/>
        <v>18.5</v>
      </c>
      <c r="J84" s="20">
        <f t="shared" si="25"/>
        <v>19.5</v>
      </c>
      <c r="K84" s="20">
        <f t="shared" si="25"/>
        <v>21</v>
      </c>
      <c r="L84" s="20">
        <f t="shared" si="25"/>
        <v>22</v>
      </c>
      <c r="M84" s="20">
        <f t="shared" si="25"/>
        <v>22</v>
      </c>
      <c r="N84" s="20">
        <f t="shared" si="25"/>
        <v>22.5</v>
      </c>
      <c r="O84" s="111" t="s">
        <v>67</v>
      </c>
      <c r="P84" s="26"/>
    </row>
    <row r="85" spans="1:16" ht="31.5" x14ac:dyDescent="0.25">
      <c r="A85" s="1"/>
      <c r="B85" s="73"/>
      <c r="C85" s="51"/>
      <c r="D85" s="93"/>
      <c r="E85" s="65"/>
      <c r="F85" s="2" t="s">
        <v>12</v>
      </c>
      <c r="G85" s="16">
        <f t="shared" si="23"/>
        <v>96</v>
      </c>
      <c r="H85" s="16">
        <v>12</v>
      </c>
      <c r="I85" s="16">
        <v>12</v>
      </c>
      <c r="J85" s="16">
        <v>13</v>
      </c>
      <c r="K85" s="16">
        <v>14</v>
      </c>
      <c r="L85" s="16">
        <v>15</v>
      </c>
      <c r="M85" s="16">
        <v>15</v>
      </c>
      <c r="N85" s="16">
        <v>15</v>
      </c>
      <c r="O85" s="112"/>
      <c r="P85" s="26"/>
    </row>
    <row r="86" spans="1:16" ht="31.5" x14ac:dyDescent="0.25">
      <c r="A86" s="1"/>
      <c r="B86" s="73"/>
      <c r="C86" s="51"/>
      <c r="D86" s="93"/>
      <c r="E86" s="65"/>
      <c r="F86" s="2" t="s">
        <v>13</v>
      </c>
      <c r="G86" s="16">
        <f t="shared" si="23"/>
        <v>0</v>
      </c>
      <c r="H86" s="16"/>
      <c r="I86" s="16"/>
      <c r="J86" s="16"/>
      <c r="K86" s="16"/>
      <c r="L86" s="16"/>
      <c r="M86" s="16">
        <v>0</v>
      </c>
      <c r="N86" s="16"/>
      <c r="O86" s="112"/>
      <c r="P86" s="26"/>
    </row>
    <row r="87" spans="1:16" ht="15.75" x14ac:dyDescent="0.25">
      <c r="A87" s="1"/>
      <c r="B87" s="73"/>
      <c r="C87" s="51"/>
      <c r="D87" s="93"/>
      <c r="E87" s="65"/>
      <c r="F87" s="2" t="s">
        <v>14</v>
      </c>
      <c r="G87" s="16">
        <f t="shared" si="23"/>
        <v>0</v>
      </c>
      <c r="H87" s="16"/>
      <c r="I87" s="16"/>
      <c r="J87" s="16"/>
      <c r="K87" s="16"/>
      <c r="L87" s="16"/>
      <c r="M87" s="16"/>
      <c r="N87" s="16"/>
      <c r="O87" s="112"/>
      <c r="P87" s="26"/>
    </row>
    <row r="88" spans="1:16" ht="31.5" x14ac:dyDescent="0.25">
      <c r="A88" s="1"/>
      <c r="B88" s="74"/>
      <c r="C88" s="52"/>
      <c r="D88" s="93"/>
      <c r="E88" s="66"/>
      <c r="F88" s="2" t="s">
        <v>15</v>
      </c>
      <c r="G88" s="16">
        <f t="shared" si="23"/>
        <v>48</v>
      </c>
      <c r="H88" s="16">
        <v>6.5</v>
      </c>
      <c r="I88" s="16">
        <v>6.5</v>
      </c>
      <c r="J88" s="16">
        <v>6.5</v>
      </c>
      <c r="K88" s="16">
        <v>7</v>
      </c>
      <c r="L88" s="16">
        <v>7</v>
      </c>
      <c r="M88" s="16">
        <v>7</v>
      </c>
      <c r="N88" s="16">
        <v>7.5</v>
      </c>
      <c r="O88" s="113"/>
      <c r="P88" s="26"/>
    </row>
    <row r="89" spans="1:16" ht="15.75" customHeight="1" x14ac:dyDescent="0.25">
      <c r="A89" s="1"/>
      <c r="B89" s="50" t="s">
        <v>56</v>
      </c>
      <c r="C89" s="111" t="s">
        <v>55</v>
      </c>
      <c r="D89" s="75" t="s">
        <v>11</v>
      </c>
      <c r="E89" s="64" t="s">
        <v>107</v>
      </c>
      <c r="F89" s="18" t="s">
        <v>88</v>
      </c>
      <c r="G89" s="20">
        <f>G90+G91+G92++G93</f>
        <v>270</v>
      </c>
      <c r="H89" s="20">
        <f t="shared" ref="H89:N89" si="26">H90+H91+H92++H93</f>
        <v>26</v>
      </c>
      <c r="I89" s="20">
        <f t="shared" si="26"/>
        <v>29</v>
      </c>
      <c r="J89" s="20">
        <f t="shared" si="26"/>
        <v>33.5</v>
      </c>
      <c r="K89" s="20">
        <f t="shared" si="26"/>
        <v>39.799999999999997</v>
      </c>
      <c r="L89" s="20">
        <f t="shared" si="26"/>
        <v>42</v>
      </c>
      <c r="M89" s="20">
        <f t="shared" si="26"/>
        <v>47.2</v>
      </c>
      <c r="N89" s="20">
        <f t="shared" si="26"/>
        <v>52.5</v>
      </c>
      <c r="O89" s="53" t="s">
        <v>68</v>
      </c>
      <c r="P89" s="26"/>
    </row>
    <row r="90" spans="1:16" ht="31.5" x14ac:dyDescent="0.25">
      <c r="A90" s="1"/>
      <c r="B90" s="73"/>
      <c r="C90" s="97"/>
      <c r="D90" s="93"/>
      <c r="E90" s="65"/>
      <c r="F90" s="2" t="s">
        <v>12</v>
      </c>
      <c r="G90" s="16">
        <f t="shared" si="23"/>
        <v>12</v>
      </c>
      <c r="H90" s="16">
        <v>1</v>
      </c>
      <c r="I90" s="16">
        <v>1</v>
      </c>
      <c r="J90" s="16">
        <v>1.5</v>
      </c>
      <c r="K90" s="16">
        <v>1.8</v>
      </c>
      <c r="L90" s="16">
        <v>2</v>
      </c>
      <c r="M90" s="16">
        <v>2.2000000000000002</v>
      </c>
      <c r="N90" s="16">
        <v>2.5</v>
      </c>
      <c r="O90" s="70"/>
      <c r="P90" s="26"/>
    </row>
    <row r="91" spans="1:16" ht="31.5" x14ac:dyDescent="0.25">
      <c r="A91" s="1"/>
      <c r="B91" s="73"/>
      <c r="C91" s="97"/>
      <c r="D91" s="93"/>
      <c r="E91" s="65"/>
      <c r="F91" s="2" t="s">
        <v>13</v>
      </c>
      <c r="G91" s="16">
        <f t="shared" si="23"/>
        <v>0</v>
      </c>
      <c r="H91" s="16"/>
      <c r="I91" s="16"/>
      <c r="J91" s="16"/>
      <c r="K91" s="16"/>
      <c r="L91" s="16"/>
      <c r="M91" s="16"/>
      <c r="N91" s="16"/>
      <c r="O91" s="70"/>
      <c r="P91" s="26"/>
    </row>
    <row r="92" spans="1:16" ht="15.75" x14ac:dyDescent="0.25">
      <c r="A92" s="1"/>
      <c r="B92" s="73"/>
      <c r="C92" s="97"/>
      <c r="D92" s="93"/>
      <c r="E92" s="65"/>
      <c r="F92" s="2" t="s">
        <v>14</v>
      </c>
      <c r="G92" s="16">
        <f t="shared" si="23"/>
        <v>0</v>
      </c>
      <c r="H92" s="16"/>
      <c r="I92" s="16"/>
      <c r="J92" s="16"/>
      <c r="K92" s="16"/>
      <c r="L92" s="16"/>
      <c r="M92" s="16"/>
      <c r="N92" s="16"/>
      <c r="O92" s="70"/>
      <c r="P92" s="26"/>
    </row>
    <row r="93" spans="1:16" ht="31.5" x14ac:dyDescent="0.25">
      <c r="A93" s="1"/>
      <c r="B93" s="74"/>
      <c r="C93" s="98"/>
      <c r="D93" s="93"/>
      <c r="E93" s="66"/>
      <c r="F93" s="2" t="s">
        <v>15</v>
      </c>
      <c r="G93" s="16">
        <f t="shared" si="23"/>
        <v>258</v>
      </c>
      <c r="H93" s="16">
        <v>25</v>
      </c>
      <c r="I93" s="16">
        <v>28</v>
      </c>
      <c r="J93" s="16">
        <v>32</v>
      </c>
      <c r="K93" s="16">
        <v>38</v>
      </c>
      <c r="L93" s="16">
        <v>40</v>
      </c>
      <c r="M93" s="16">
        <v>45</v>
      </c>
      <c r="N93" s="16">
        <v>50</v>
      </c>
      <c r="O93" s="71"/>
      <c r="P93" s="26"/>
    </row>
    <row r="94" spans="1:16" ht="15.75" customHeight="1" x14ac:dyDescent="0.25">
      <c r="A94" s="1"/>
      <c r="B94" s="50" t="s">
        <v>62</v>
      </c>
      <c r="C94" s="111" t="s">
        <v>57</v>
      </c>
      <c r="D94" s="75" t="s">
        <v>11</v>
      </c>
      <c r="E94" s="64" t="s">
        <v>107</v>
      </c>
      <c r="F94" s="18" t="s">
        <v>88</v>
      </c>
      <c r="G94" s="20">
        <f>G95+G96+G97+G98</f>
        <v>75.5</v>
      </c>
      <c r="H94" s="20">
        <f t="shared" ref="H94:N94" si="27">H95+H96+H97+H98</f>
        <v>5</v>
      </c>
      <c r="I94" s="20">
        <f t="shared" si="27"/>
        <v>6.5</v>
      </c>
      <c r="J94" s="20">
        <f t="shared" si="27"/>
        <v>10</v>
      </c>
      <c r="K94" s="20">
        <f t="shared" si="27"/>
        <v>12</v>
      </c>
      <c r="L94" s="20">
        <f t="shared" si="27"/>
        <v>14</v>
      </c>
      <c r="M94" s="20">
        <f t="shared" si="27"/>
        <v>14</v>
      </c>
      <c r="N94" s="20">
        <f t="shared" si="27"/>
        <v>14</v>
      </c>
      <c r="O94" s="53" t="s">
        <v>69</v>
      </c>
      <c r="P94" s="26"/>
    </row>
    <row r="95" spans="1:16" ht="31.5" x14ac:dyDescent="0.25">
      <c r="A95" s="1"/>
      <c r="B95" s="73"/>
      <c r="C95" s="97"/>
      <c r="D95" s="93"/>
      <c r="E95" s="65"/>
      <c r="F95" s="2" t="s">
        <v>12</v>
      </c>
      <c r="G95" s="16">
        <f t="shared" si="23"/>
        <v>13.5</v>
      </c>
      <c r="H95" s="16">
        <v>1.5</v>
      </c>
      <c r="I95" s="16">
        <v>2</v>
      </c>
      <c r="J95" s="16">
        <v>2</v>
      </c>
      <c r="K95" s="16">
        <v>2</v>
      </c>
      <c r="L95" s="16">
        <v>2</v>
      </c>
      <c r="M95" s="16">
        <v>2</v>
      </c>
      <c r="N95" s="16">
        <v>2</v>
      </c>
      <c r="O95" s="70"/>
      <c r="P95" s="26"/>
    </row>
    <row r="96" spans="1:16" ht="31.5" x14ac:dyDescent="0.25">
      <c r="A96" s="1"/>
      <c r="B96" s="73"/>
      <c r="C96" s="97"/>
      <c r="D96" s="93"/>
      <c r="E96" s="65"/>
      <c r="F96" s="2" t="s">
        <v>13</v>
      </c>
      <c r="G96" s="16">
        <f t="shared" si="23"/>
        <v>0</v>
      </c>
      <c r="H96" s="16"/>
      <c r="I96" s="16"/>
      <c r="J96" s="16"/>
      <c r="K96" s="16"/>
      <c r="L96" s="16"/>
      <c r="M96" s="16"/>
      <c r="N96" s="16"/>
      <c r="O96" s="70"/>
      <c r="P96" s="26"/>
    </row>
    <row r="97" spans="1:17" ht="15.75" x14ac:dyDescent="0.25">
      <c r="A97" s="1"/>
      <c r="B97" s="73"/>
      <c r="C97" s="97"/>
      <c r="D97" s="93"/>
      <c r="E97" s="65"/>
      <c r="F97" s="2" t="s">
        <v>14</v>
      </c>
      <c r="G97" s="16">
        <f t="shared" si="23"/>
        <v>0</v>
      </c>
      <c r="H97" s="16"/>
      <c r="I97" s="16"/>
      <c r="J97" s="16"/>
      <c r="K97" s="16"/>
      <c r="L97" s="16"/>
      <c r="M97" s="16"/>
      <c r="N97" s="16"/>
      <c r="O97" s="70"/>
      <c r="P97" s="26"/>
    </row>
    <row r="98" spans="1:17" ht="31.5" x14ac:dyDescent="0.25">
      <c r="A98" s="1"/>
      <c r="B98" s="74"/>
      <c r="C98" s="98"/>
      <c r="D98" s="93"/>
      <c r="E98" s="66"/>
      <c r="F98" s="2" t="s">
        <v>15</v>
      </c>
      <c r="G98" s="16">
        <f t="shared" si="23"/>
        <v>62</v>
      </c>
      <c r="H98" s="16">
        <v>3.5</v>
      </c>
      <c r="I98" s="16">
        <v>4.5</v>
      </c>
      <c r="J98" s="16">
        <v>8</v>
      </c>
      <c r="K98" s="16">
        <v>10</v>
      </c>
      <c r="L98" s="16">
        <v>12</v>
      </c>
      <c r="M98" s="16">
        <v>12</v>
      </c>
      <c r="N98" s="16">
        <v>12</v>
      </c>
      <c r="O98" s="71"/>
      <c r="P98" s="26"/>
    </row>
    <row r="99" spans="1:17" ht="15.75" customHeight="1" x14ac:dyDescent="0.25">
      <c r="A99" s="1"/>
      <c r="B99" s="50" t="s">
        <v>59</v>
      </c>
      <c r="C99" s="111" t="s">
        <v>58</v>
      </c>
      <c r="D99" s="75" t="s">
        <v>11</v>
      </c>
      <c r="E99" s="64" t="s">
        <v>107</v>
      </c>
      <c r="F99" s="18" t="s">
        <v>88</v>
      </c>
      <c r="G99" s="20">
        <f>G100+G101+G102+G103</f>
        <v>13.3</v>
      </c>
      <c r="H99" s="20">
        <f t="shared" ref="H99:N99" si="28">H100+H101+H102+H103</f>
        <v>1.6</v>
      </c>
      <c r="I99" s="20">
        <f t="shared" si="28"/>
        <v>1.6</v>
      </c>
      <c r="J99" s="20">
        <f t="shared" si="28"/>
        <v>2</v>
      </c>
      <c r="K99" s="20">
        <f t="shared" si="28"/>
        <v>2</v>
      </c>
      <c r="L99" s="20">
        <f t="shared" si="28"/>
        <v>2</v>
      </c>
      <c r="M99" s="20">
        <f t="shared" si="28"/>
        <v>2</v>
      </c>
      <c r="N99" s="20">
        <f t="shared" si="28"/>
        <v>2.1</v>
      </c>
      <c r="O99" s="53" t="s">
        <v>70</v>
      </c>
      <c r="P99" s="26"/>
    </row>
    <row r="100" spans="1:17" ht="31.5" x14ac:dyDescent="0.25">
      <c r="A100" s="1"/>
      <c r="B100" s="73"/>
      <c r="C100" s="97"/>
      <c r="D100" s="93"/>
      <c r="E100" s="65"/>
      <c r="F100" s="2" t="s">
        <v>12</v>
      </c>
      <c r="G100" s="16">
        <f t="shared" si="23"/>
        <v>3.4</v>
      </c>
      <c r="H100" s="16">
        <v>0.4</v>
      </c>
      <c r="I100" s="16">
        <v>0.4</v>
      </c>
      <c r="J100" s="16">
        <v>0.5</v>
      </c>
      <c r="K100" s="16">
        <v>0.5</v>
      </c>
      <c r="L100" s="16">
        <v>0.5</v>
      </c>
      <c r="M100" s="16">
        <v>0.5</v>
      </c>
      <c r="N100" s="16">
        <v>0.6</v>
      </c>
      <c r="O100" s="70"/>
      <c r="P100" s="26"/>
    </row>
    <row r="101" spans="1:17" ht="31.5" x14ac:dyDescent="0.25">
      <c r="A101" s="1"/>
      <c r="B101" s="73"/>
      <c r="C101" s="97"/>
      <c r="D101" s="93"/>
      <c r="E101" s="65"/>
      <c r="F101" s="2" t="s">
        <v>13</v>
      </c>
      <c r="G101" s="16">
        <f t="shared" si="23"/>
        <v>6.6</v>
      </c>
      <c r="H101" s="16">
        <v>0.8</v>
      </c>
      <c r="I101" s="16">
        <v>0.8</v>
      </c>
      <c r="J101" s="16">
        <v>1</v>
      </c>
      <c r="K101" s="16">
        <v>1</v>
      </c>
      <c r="L101" s="16">
        <v>1</v>
      </c>
      <c r="M101" s="16">
        <v>1</v>
      </c>
      <c r="N101" s="16">
        <v>1</v>
      </c>
      <c r="O101" s="70"/>
      <c r="P101" s="26"/>
    </row>
    <row r="102" spans="1:17" ht="15.75" x14ac:dyDescent="0.25">
      <c r="A102" s="1"/>
      <c r="B102" s="73"/>
      <c r="C102" s="97"/>
      <c r="D102" s="93"/>
      <c r="E102" s="65"/>
      <c r="F102" s="2" t="s">
        <v>14</v>
      </c>
      <c r="G102" s="16">
        <f t="shared" si="23"/>
        <v>3.3</v>
      </c>
      <c r="H102" s="16">
        <v>0.4</v>
      </c>
      <c r="I102" s="16">
        <v>0.4</v>
      </c>
      <c r="J102" s="16">
        <v>0.5</v>
      </c>
      <c r="K102" s="16">
        <v>0.5</v>
      </c>
      <c r="L102" s="16">
        <v>0.5</v>
      </c>
      <c r="M102" s="16">
        <v>0.5</v>
      </c>
      <c r="N102" s="16">
        <v>0.5</v>
      </c>
      <c r="O102" s="70"/>
      <c r="P102" s="26"/>
    </row>
    <row r="103" spans="1:17" ht="31.5" x14ac:dyDescent="0.25">
      <c r="A103" s="1"/>
      <c r="B103" s="74"/>
      <c r="C103" s="98"/>
      <c r="D103" s="93"/>
      <c r="E103" s="66"/>
      <c r="F103" s="2" t="s">
        <v>15</v>
      </c>
      <c r="G103" s="16">
        <f t="shared" si="23"/>
        <v>0</v>
      </c>
      <c r="H103" s="16"/>
      <c r="I103" s="16"/>
      <c r="J103" s="16"/>
      <c r="K103" s="16"/>
      <c r="L103" s="16"/>
      <c r="M103" s="16"/>
      <c r="N103" s="16"/>
      <c r="O103" s="71"/>
      <c r="P103" s="26"/>
    </row>
    <row r="104" spans="1:17" ht="15.75" customHeight="1" x14ac:dyDescent="0.25">
      <c r="A104" s="1"/>
      <c r="B104" s="53" t="s">
        <v>89</v>
      </c>
      <c r="C104" s="111" t="s">
        <v>90</v>
      </c>
      <c r="D104" s="126" t="s">
        <v>11</v>
      </c>
      <c r="E104" s="64" t="s">
        <v>107</v>
      </c>
      <c r="F104" s="18" t="s">
        <v>88</v>
      </c>
      <c r="G104" s="20">
        <f>G105+G106+G107+G108</f>
        <v>35.399999999999991</v>
      </c>
      <c r="H104" s="20">
        <f t="shared" ref="H104:N104" si="29">H105+H106+H107+H108</f>
        <v>4.2</v>
      </c>
      <c r="I104" s="20">
        <f t="shared" si="29"/>
        <v>4.5999999999999996</v>
      </c>
      <c r="J104" s="20">
        <f t="shared" si="29"/>
        <v>4.9000000000000004</v>
      </c>
      <c r="K104" s="20">
        <f t="shared" si="29"/>
        <v>5.1000000000000005</v>
      </c>
      <c r="L104" s="20">
        <f t="shared" si="29"/>
        <v>5.4</v>
      </c>
      <c r="M104" s="20">
        <f t="shared" si="29"/>
        <v>5.6</v>
      </c>
      <c r="N104" s="20">
        <f t="shared" si="29"/>
        <v>5.6</v>
      </c>
      <c r="O104" s="53" t="s">
        <v>91</v>
      </c>
      <c r="P104" s="26"/>
    </row>
    <row r="105" spans="1:17" ht="31.5" x14ac:dyDescent="0.25">
      <c r="A105" s="1"/>
      <c r="B105" s="91"/>
      <c r="C105" s="97"/>
      <c r="D105" s="54"/>
      <c r="E105" s="65"/>
      <c r="F105" s="14" t="s">
        <v>12</v>
      </c>
      <c r="G105" s="16">
        <f>H105+I105+J105+K105+L105+M105+N105</f>
        <v>22.799999999999997</v>
      </c>
      <c r="H105" s="16">
        <v>3</v>
      </c>
      <c r="I105" s="16">
        <v>3</v>
      </c>
      <c r="J105" s="16">
        <v>3.2</v>
      </c>
      <c r="K105" s="16">
        <v>3.2</v>
      </c>
      <c r="L105" s="16">
        <v>3.4</v>
      </c>
      <c r="M105" s="16">
        <v>3.5</v>
      </c>
      <c r="N105" s="16">
        <v>3.5</v>
      </c>
      <c r="O105" s="70"/>
      <c r="P105" s="26"/>
    </row>
    <row r="106" spans="1:17" ht="31.5" x14ac:dyDescent="0.25">
      <c r="A106" s="1"/>
      <c r="B106" s="91"/>
      <c r="C106" s="97"/>
      <c r="D106" s="54"/>
      <c r="E106" s="65"/>
      <c r="F106" s="14" t="s">
        <v>13</v>
      </c>
      <c r="G106" s="16">
        <f t="shared" ref="G106:G108" si="30">H106+I106+J106+K106+L106+M106+N106</f>
        <v>2.1999999999999997</v>
      </c>
      <c r="H106" s="16">
        <v>0</v>
      </c>
      <c r="I106" s="16">
        <v>0.3</v>
      </c>
      <c r="J106" s="16">
        <v>0.3</v>
      </c>
      <c r="K106" s="16">
        <v>0.4</v>
      </c>
      <c r="L106" s="16">
        <v>0.4</v>
      </c>
      <c r="M106" s="16">
        <v>0.4</v>
      </c>
      <c r="N106" s="16">
        <v>0.4</v>
      </c>
      <c r="O106" s="70"/>
      <c r="P106" s="26"/>
    </row>
    <row r="107" spans="1:17" ht="15.75" x14ac:dyDescent="0.25">
      <c r="A107" s="1"/>
      <c r="B107" s="91"/>
      <c r="C107" s="97"/>
      <c r="D107" s="54"/>
      <c r="E107" s="65"/>
      <c r="F107" s="14" t="s">
        <v>14</v>
      </c>
      <c r="G107" s="16">
        <f t="shared" si="30"/>
        <v>1.4</v>
      </c>
      <c r="H107" s="16">
        <v>0.2</v>
      </c>
      <c r="I107" s="16">
        <v>0.2</v>
      </c>
      <c r="J107" s="16">
        <v>0.2</v>
      </c>
      <c r="K107" s="16">
        <v>0.2</v>
      </c>
      <c r="L107" s="16">
        <v>0.2</v>
      </c>
      <c r="M107" s="16">
        <v>0.2</v>
      </c>
      <c r="N107" s="16">
        <v>0.2</v>
      </c>
      <c r="O107" s="70"/>
      <c r="P107" s="26"/>
    </row>
    <row r="108" spans="1:17" ht="36" customHeight="1" x14ac:dyDescent="0.25">
      <c r="A108" s="1"/>
      <c r="B108" s="92"/>
      <c r="C108" s="98"/>
      <c r="D108" s="55"/>
      <c r="E108" s="66"/>
      <c r="F108" s="14" t="s">
        <v>15</v>
      </c>
      <c r="G108" s="16">
        <f t="shared" si="30"/>
        <v>9</v>
      </c>
      <c r="H108" s="16">
        <v>1</v>
      </c>
      <c r="I108" s="16">
        <v>1.1000000000000001</v>
      </c>
      <c r="J108" s="16">
        <v>1.2</v>
      </c>
      <c r="K108" s="16">
        <v>1.3</v>
      </c>
      <c r="L108" s="16">
        <v>1.4</v>
      </c>
      <c r="M108" s="16">
        <v>1.5</v>
      </c>
      <c r="N108" s="16">
        <v>1.5</v>
      </c>
      <c r="O108" s="71"/>
      <c r="P108" s="26"/>
    </row>
    <row r="109" spans="1:17" ht="15.75" customHeight="1" x14ac:dyDescent="0.25">
      <c r="A109" s="1"/>
      <c r="B109" s="53" t="s">
        <v>60</v>
      </c>
      <c r="C109" s="53" t="s">
        <v>61</v>
      </c>
      <c r="D109" s="50" t="s">
        <v>11</v>
      </c>
      <c r="E109" s="64" t="s">
        <v>107</v>
      </c>
      <c r="F109" s="18" t="s">
        <v>88</v>
      </c>
      <c r="G109" s="20">
        <f>G110+G111+G112+G113</f>
        <v>1454.5</v>
      </c>
      <c r="H109" s="20">
        <f t="shared" ref="H109:N109" si="31">H110+H111+H112+H113</f>
        <v>188.5</v>
      </c>
      <c r="I109" s="20">
        <f t="shared" si="31"/>
        <v>195</v>
      </c>
      <c r="J109" s="20">
        <f t="shared" si="31"/>
        <v>200</v>
      </c>
      <c r="K109" s="20">
        <f t="shared" si="31"/>
        <v>211</v>
      </c>
      <c r="L109" s="20">
        <f t="shared" si="31"/>
        <v>213</v>
      </c>
      <c r="M109" s="20">
        <f t="shared" si="31"/>
        <v>220</v>
      </c>
      <c r="N109" s="20">
        <f t="shared" si="31"/>
        <v>227</v>
      </c>
      <c r="O109" s="53" t="s">
        <v>71</v>
      </c>
      <c r="P109" s="26"/>
      <c r="Q109" s="26"/>
    </row>
    <row r="110" spans="1:17" ht="31.5" x14ac:dyDescent="0.25">
      <c r="A110" s="1"/>
      <c r="B110" s="73"/>
      <c r="C110" s="73"/>
      <c r="D110" s="73"/>
      <c r="E110" s="65"/>
      <c r="F110" s="2" t="s">
        <v>12</v>
      </c>
      <c r="G110" s="16">
        <f t="shared" si="23"/>
        <v>452</v>
      </c>
      <c r="H110" s="16">
        <v>56</v>
      </c>
      <c r="I110" s="16">
        <v>60</v>
      </c>
      <c r="J110" s="16">
        <v>60</v>
      </c>
      <c r="K110" s="16">
        <v>66</v>
      </c>
      <c r="L110" s="16">
        <v>68</v>
      </c>
      <c r="M110" s="16">
        <v>70</v>
      </c>
      <c r="N110" s="16">
        <v>72</v>
      </c>
      <c r="O110" s="70"/>
      <c r="P110" s="26"/>
    </row>
    <row r="111" spans="1:17" ht="31.5" x14ac:dyDescent="0.25">
      <c r="A111" s="1"/>
      <c r="B111" s="73"/>
      <c r="C111" s="73"/>
      <c r="D111" s="73"/>
      <c r="E111" s="65"/>
      <c r="F111" s="2" t="s">
        <v>13</v>
      </c>
      <c r="G111" s="16">
        <f t="shared" si="23"/>
        <v>0</v>
      </c>
      <c r="H111" s="16"/>
      <c r="I111" s="16"/>
      <c r="J111" s="16"/>
      <c r="K111" s="16"/>
      <c r="L111" s="16"/>
      <c r="M111" s="16"/>
      <c r="N111" s="16"/>
      <c r="O111" s="70"/>
      <c r="P111" s="26"/>
    </row>
    <row r="112" spans="1:17" ht="15.75" x14ac:dyDescent="0.25">
      <c r="A112" s="1"/>
      <c r="B112" s="73"/>
      <c r="C112" s="73"/>
      <c r="D112" s="73"/>
      <c r="E112" s="65"/>
      <c r="F112" s="2" t="s">
        <v>14</v>
      </c>
      <c r="G112" s="16">
        <f t="shared" si="23"/>
        <v>0</v>
      </c>
      <c r="H112" s="16"/>
      <c r="I112" s="16"/>
      <c r="J112" s="16"/>
      <c r="K112" s="16"/>
      <c r="L112" s="16"/>
      <c r="M112" s="16"/>
      <c r="N112" s="16"/>
      <c r="O112" s="70"/>
      <c r="P112" s="26"/>
      <c r="Q112" s="26"/>
    </row>
    <row r="113" spans="1:16" ht="31.5" x14ac:dyDescent="0.25">
      <c r="A113" s="1"/>
      <c r="B113" s="74"/>
      <c r="C113" s="74"/>
      <c r="D113" s="74"/>
      <c r="E113" s="66"/>
      <c r="F113" s="2" t="s">
        <v>15</v>
      </c>
      <c r="G113" s="16">
        <f t="shared" si="23"/>
        <v>1002.5</v>
      </c>
      <c r="H113" s="16">
        <v>132.5</v>
      </c>
      <c r="I113" s="16">
        <v>135</v>
      </c>
      <c r="J113" s="16">
        <v>140</v>
      </c>
      <c r="K113" s="16">
        <v>145</v>
      </c>
      <c r="L113" s="16">
        <v>145</v>
      </c>
      <c r="M113" s="16">
        <v>150</v>
      </c>
      <c r="N113" s="16">
        <v>155</v>
      </c>
      <c r="O113" s="71"/>
      <c r="P113" s="26"/>
    </row>
    <row r="114" spans="1:16" ht="24" customHeight="1" x14ac:dyDescent="0.25">
      <c r="A114" s="1"/>
      <c r="B114" s="47" t="s">
        <v>63</v>
      </c>
      <c r="C114" s="109"/>
      <c r="D114" s="109"/>
      <c r="E114" s="109"/>
      <c r="F114" s="110"/>
      <c r="G114" s="20">
        <f>H114++I114+J114+K114+L114+M114+N114</f>
        <v>2551.7999999999997</v>
      </c>
      <c r="H114" s="20">
        <f>H109+H104++H99+H94++H89+H84+H79+++H74++++H69</f>
        <v>308.89999999999998</v>
      </c>
      <c r="I114" s="20">
        <f t="shared" ref="I114:N114" si="32">I109+I104++I99+I94++I89+I84+I79+++I74++++I69</f>
        <v>325.5</v>
      </c>
      <c r="J114" s="20">
        <f t="shared" si="32"/>
        <v>344.7</v>
      </c>
      <c r="K114" s="20">
        <f t="shared" si="32"/>
        <v>371.7</v>
      </c>
      <c r="L114" s="20">
        <f t="shared" si="32"/>
        <v>383.7</v>
      </c>
      <c r="M114" s="20">
        <f t="shared" si="32"/>
        <v>400.20000000000005</v>
      </c>
      <c r="N114" s="20">
        <f t="shared" si="32"/>
        <v>417.1</v>
      </c>
      <c r="O114" s="16">
        <f>H114+I114+J114+K114+L114+M114+N114</f>
        <v>2551.7999999999997</v>
      </c>
      <c r="P114" s="26"/>
    </row>
    <row r="115" spans="1:16" ht="15.75" x14ac:dyDescent="0.25">
      <c r="A115" s="1"/>
      <c r="B115" s="47" t="s">
        <v>12</v>
      </c>
      <c r="C115" s="109"/>
      <c r="D115" s="109"/>
      <c r="E115" s="109"/>
      <c r="F115" s="110"/>
      <c r="G115" s="16">
        <f>H115+I115+J115+K115+L115+M115+N115</f>
        <v>1001.6999999999999</v>
      </c>
      <c r="H115" s="16">
        <f>H110++++H105++H100++++H95+H90+++H85+++H80+++++H75+++H70</f>
        <v>123.9</v>
      </c>
      <c r="I115" s="16">
        <f t="shared" ref="I115:N115" si="33">I110++++I105++I100++++I95+I90+++I85+++I80+++++I75+++I70</f>
        <v>131.4</v>
      </c>
      <c r="J115" s="16">
        <f t="shared" si="33"/>
        <v>135.19999999999999</v>
      </c>
      <c r="K115" s="16">
        <f t="shared" si="33"/>
        <v>145.5</v>
      </c>
      <c r="L115" s="16">
        <f t="shared" si="33"/>
        <v>150.9</v>
      </c>
      <c r="M115" s="16">
        <f t="shared" si="33"/>
        <v>155.19999999999999</v>
      </c>
      <c r="N115" s="16">
        <f t="shared" si="33"/>
        <v>159.6</v>
      </c>
      <c r="O115" s="16">
        <f t="shared" ref="O115:O118" si="34">H115+I115+J115+K115+L115+M115+N115</f>
        <v>1001.6999999999999</v>
      </c>
      <c r="P115" s="26"/>
    </row>
    <row r="116" spans="1:16" ht="15.75" x14ac:dyDescent="0.25">
      <c r="A116" s="1"/>
      <c r="B116" s="47" t="s">
        <v>13</v>
      </c>
      <c r="C116" s="109"/>
      <c r="D116" s="109"/>
      <c r="E116" s="109"/>
      <c r="F116" s="110"/>
      <c r="G116" s="16">
        <f t="shared" ref="G116:G118" si="35">H116+I116+J116+K116+L116+M116+N116</f>
        <v>28.5</v>
      </c>
      <c r="H116" s="16">
        <f>H111+H106+H101+H96++H91+H86++++H81+H76++++H71</f>
        <v>3</v>
      </c>
      <c r="I116" s="16">
        <f t="shared" ref="I116:N116" si="36">I111+I106+I101+I96++I91+I86++++I81+I76++++I71</f>
        <v>3.3000000000000003</v>
      </c>
      <c r="J116" s="16">
        <f t="shared" si="36"/>
        <v>3.5999999999999996</v>
      </c>
      <c r="K116" s="16">
        <f t="shared" si="36"/>
        <v>4.5</v>
      </c>
      <c r="L116" s="16">
        <f t="shared" si="36"/>
        <v>4.7</v>
      </c>
      <c r="M116" s="16">
        <f t="shared" si="36"/>
        <v>4.7</v>
      </c>
      <c r="N116" s="16">
        <f t="shared" si="36"/>
        <v>4.7</v>
      </c>
      <c r="O116" s="16">
        <f t="shared" si="34"/>
        <v>28.5</v>
      </c>
      <c r="P116" s="26"/>
    </row>
    <row r="117" spans="1:16" ht="15.75" x14ac:dyDescent="0.25">
      <c r="A117" s="1"/>
      <c r="B117" s="47" t="s">
        <v>47</v>
      </c>
      <c r="C117" s="109"/>
      <c r="D117" s="109"/>
      <c r="E117" s="109"/>
      <c r="F117" s="110"/>
      <c r="G117" s="16">
        <f t="shared" si="35"/>
        <v>9.2000000000000011</v>
      </c>
      <c r="H117" s="44">
        <f>H112+H107+H102+H97+H92+H87+H82+H77+H72</f>
        <v>1.0000000000000002</v>
      </c>
      <c r="I117" s="16">
        <f t="shared" ref="I117:N117" si="37">I112+I107++I102++I97+I92+I87+I82++I77+I72</f>
        <v>1.1000000000000001</v>
      </c>
      <c r="J117" s="16">
        <f t="shared" si="37"/>
        <v>1.3</v>
      </c>
      <c r="K117" s="16">
        <f t="shared" si="37"/>
        <v>1.4</v>
      </c>
      <c r="L117" s="16">
        <f t="shared" si="37"/>
        <v>1.4</v>
      </c>
      <c r="M117" s="16">
        <f t="shared" si="37"/>
        <v>1.5</v>
      </c>
      <c r="N117" s="16">
        <f t="shared" si="37"/>
        <v>1.5</v>
      </c>
      <c r="O117" s="16">
        <f t="shared" si="34"/>
        <v>9.2000000000000011</v>
      </c>
      <c r="P117" s="26"/>
    </row>
    <row r="118" spans="1:16" ht="15.75" x14ac:dyDescent="0.25">
      <c r="A118" s="1"/>
      <c r="B118" s="47" t="s">
        <v>15</v>
      </c>
      <c r="C118" s="109"/>
      <c r="D118" s="109"/>
      <c r="E118" s="109"/>
      <c r="F118" s="110"/>
      <c r="G118" s="16">
        <f t="shared" si="35"/>
        <v>1512.4</v>
      </c>
      <c r="H118" s="16">
        <f>H113+H108+H103+H98++H93+H88+H83+H78+H73</f>
        <v>181</v>
      </c>
      <c r="I118" s="16">
        <f t="shared" ref="I118:N118" si="38">I113+I108+I103+I98++I93+I88+I83+I78+I73</f>
        <v>189.70000000000002</v>
      </c>
      <c r="J118" s="16">
        <f t="shared" si="38"/>
        <v>204.6</v>
      </c>
      <c r="K118" s="16">
        <f t="shared" si="38"/>
        <v>220.3</v>
      </c>
      <c r="L118" s="16">
        <f t="shared" si="38"/>
        <v>226.70000000000002</v>
      </c>
      <c r="M118" s="16">
        <f t="shared" si="38"/>
        <v>238.8</v>
      </c>
      <c r="N118" s="16">
        <f t="shared" si="38"/>
        <v>251.3</v>
      </c>
      <c r="O118" s="16">
        <f t="shared" si="34"/>
        <v>1512.4</v>
      </c>
      <c r="P118" s="26"/>
    </row>
    <row r="119" spans="1:16" ht="15.75" x14ac:dyDescent="0.25">
      <c r="A119" s="1"/>
      <c r="B119" s="3"/>
      <c r="C119" s="3"/>
      <c r="D119" s="3"/>
      <c r="E119" s="3"/>
      <c r="F119" s="3"/>
      <c r="G119" s="42"/>
      <c r="H119" s="43"/>
      <c r="I119" s="43"/>
      <c r="J119" s="43"/>
      <c r="K119" s="43"/>
      <c r="L119" s="43"/>
      <c r="M119" s="43"/>
      <c r="N119" s="43"/>
      <c r="O119" s="42">
        <f t="shared" ref="O119" si="39">O115+O116+O117+O118</f>
        <v>2551.8000000000002</v>
      </c>
      <c r="P119" s="26"/>
    </row>
    <row r="120" spans="1:16" ht="17.25" x14ac:dyDescent="0.35">
      <c r="A120" s="1"/>
      <c r="B120" s="134" t="s">
        <v>72</v>
      </c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3"/>
      <c r="O120" s="3"/>
      <c r="P120" s="26"/>
    </row>
    <row r="121" spans="1:16" ht="15.75" x14ac:dyDescent="0.25">
      <c r="A121" s="1"/>
      <c r="B121" s="53" t="s">
        <v>112</v>
      </c>
      <c r="C121" s="53" t="s">
        <v>113</v>
      </c>
      <c r="D121" s="53" t="s">
        <v>11</v>
      </c>
      <c r="E121" s="151" t="s">
        <v>114</v>
      </c>
      <c r="F121" s="37" t="s">
        <v>88</v>
      </c>
      <c r="G121" s="3">
        <f>H121+I121+J121+K121+L121+M121+N121</f>
        <v>495</v>
      </c>
      <c r="H121" s="3">
        <v>63</v>
      </c>
      <c r="I121" s="3">
        <v>66</v>
      </c>
      <c r="J121" s="3">
        <v>70</v>
      </c>
      <c r="K121" s="3">
        <v>71.5</v>
      </c>
      <c r="L121" s="3">
        <v>73</v>
      </c>
      <c r="M121" s="3">
        <v>74.5</v>
      </c>
      <c r="N121" s="3">
        <v>77</v>
      </c>
      <c r="O121" s="84" t="s">
        <v>115</v>
      </c>
      <c r="P121" s="26"/>
    </row>
    <row r="122" spans="1:16" ht="31.5" x14ac:dyDescent="0.25">
      <c r="A122" s="1"/>
      <c r="B122" s="70"/>
      <c r="C122" s="70"/>
      <c r="D122" s="70"/>
      <c r="E122" s="152"/>
      <c r="F122" s="37" t="s">
        <v>12</v>
      </c>
      <c r="G122" s="3">
        <f t="shared" ref="G122:G145" si="40">H122+I122+J122+K122+L122+M122+N122</f>
        <v>0</v>
      </c>
      <c r="H122" s="3"/>
      <c r="I122" s="3"/>
      <c r="J122" s="3"/>
      <c r="K122" s="3"/>
      <c r="L122" s="3"/>
      <c r="M122" s="3"/>
      <c r="N122" s="3"/>
      <c r="O122" s="54"/>
      <c r="P122" s="26"/>
    </row>
    <row r="123" spans="1:16" ht="31.5" x14ac:dyDescent="0.25">
      <c r="A123" s="1"/>
      <c r="B123" s="70"/>
      <c r="C123" s="70"/>
      <c r="D123" s="70"/>
      <c r="E123" s="152"/>
      <c r="F123" s="37" t="s">
        <v>13</v>
      </c>
      <c r="G123" s="3">
        <f t="shared" si="40"/>
        <v>0</v>
      </c>
      <c r="H123" s="3"/>
      <c r="I123" s="3"/>
      <c r="J123" s="3"/>
      <c r="K123" s="3"/>
      <c r="L123" s="3"/>
      <c r="M123" s="3"/>
      <c r="N123" s="3"/>
      <c r="O123" s="54"/>
      <c r="P123" s="26"/>
    </row>
    <row r="124" spans="1:16" ht="15.75" x14ac:dyDescent="0.25">
      <c r="A124" s="1"/>
      <c r="B124" s="70"/>
      <c r="C124" s="70"/>
      <c r="D124" s="70"/>
      <c r="E124" s="152"/>
      <c r="F124" s="37" t="s">
        <v>14</v>
      </c>
      <c r="G124" s="3">
        <f t="shared" si="40"/>
        <v>0</v>
      </c>
      <c r="H124" s="3"/>
      <c r="I124" s="3"/>
      <c r="J124" s="3"/>
      <c r="K124" s="3"/>
      <c r="L124" s="3"/>
      <c r="M124" s="3"/>
      <c r="N124" s="3"/>
      <c r="O124" s="54"/>
      <c r="P124" s="26"/>
    </row>
    <row r="125" spans="1:16" ht="49.5" customHeight="1" x14ac:dyDescent="0.25">
      <c r="A125" s="1"/>
      <c r="B125" s="71"/>
      <c r="C125" s="71"/>
      <c r="D125" s="71"/>
      <c r="E125" s="153"/>
      <c r="F125" s="37" t="s">
        <v>15</v>
      </c>
      <c r="G125" s="3">
        <f t="shared" si="40"/>
        <v>495</v>
      </c>
      <c r="H125" s="3">
        <v>63</v>
      </c>
      <c r="I125" s="3">
        <v>66</v>
      </c>
      <c r="J125" s="3">
        <v>70</v>
      </c>
      <c r="K125" s="3">
        <v>71.5</v>
      </c>
      <c r="L125" s="3">
        <v>73</v>
      </c>
      <c r="M125" s="3">
        <v>74.5</v>
      </c>
      <c r="N125" s="3">
        <v>77</v>
      </c>
      <c r="O125" s="55"/>
      <c r="P125" s="26"/>
    </row>
    <row r="126" spans="1:16" ht="15.75" x14ac:dyDescent="0.25">
      <c r="A126" s="1"/>
      <c r="B126" s="53" t="s">
        <v>116</v>
      </c>
      <c r="C126" s="53" t="s">
        <v>117</v>
      </c>
      <c r="D126" s="53" t="s">
        <v>11</v>
      </c>
      <c r="E126" s="53" t="s">
        <v>114</v>
      </c>
      <c r="F126" s="37" t="s">
        <v>88</v>
      </c>
      <c r="G126" s="3">
        <f t="shared" si="40"/>
        <v>98.399999999999991</v>
      </c>
      <c r="H126" s="3">
        <f t="shared" ref="H126:N126" si="41">H127+H128+H129+H130</f>
        <v>12.1</v>
      </c>
      <c r="I126" s="3">
        <f t="shared" si="41"/>
        <v>12.6</v>
      </c>
      <c r="J126" s="3">
        <f t="shared" si="41"/>
        <v>13.4</v>
      </c>
      <c r="K126" s="3">
        <f t="shared" si="41"/>
        <v>14.299999999999999</v>
      </c>
      <c r="L126" s="3">
        <f t="shared" si="41"/>
        <v>15.1</v>
      </c>
      <c r="M126" s="3">
        <f t="shared" si="41"/>
        <v>15.299999999999999</v>
      </c>
      <c r="N126" s="3">
        <f t="shared" si="41"/>
        <v>15.6</v>
      </c>
      <c r="O126" s="84" t="s">
        <v>118</v>
      </c>
      <c r="P126" s="26"/>
    </row>
    <row r="127" spans="1:16" ht="31.5" x14ac:dyDescent="0.25">
      <c r="A127" s="1"/>
      <c r="B127" s="70"/>
      <c r="C127" s="70"/>
      <c r="D127" s="70"/>
      <c r="E127" s="70"/>
      <c r="F127" s="37" t="s">
        <v>12</v>
      </c>
      <c r="G127" s="3">
        <f t="shared" si="40"/>
        <v>0</v>
      </c>
      <c r="H127" s="3"/>
      <c r="I127" s="3"/>
      <c r="J127" s="3"/>
      <c r="K127" s="3"/>
      <c r="L127" s="3"/>
      <c r="M127" s="3"/>
      <c r="N127" s="3"/>
      <c r="O127" s="54"/>
      <c r="P127" s="26"/>
    </row>
    <row r="128" spans="1:16" ht="31.5" x14ac:dyDescent="0.25">
      <c r="A128" s="1"/>
      <c r="B128" s="70"/>
      <c r="C128" s="70"/>
      <c r="D128" s="70"/>
      <c r="E128" s="70"/>
      <c r="F128" s="37" t="s">
        <v>13</v>
      </c>
      <c r="G128" s="3">
        <f t="shared" si="40"/>
        <v>0</v>
      </c>
      <c r="H128" s="3"/>
      <c r="I128" s="3"/>
      <c r="J128" s="3"/>
      <c r="K128" s="3"/>
      <c r="L128" s="3"/>
      <c r="M128" s="3"/>
      <c r="N128" s="3"/>
      <c r="O128" s="54"/>
      <c r="P128" s="26"/>
    </row>
    <row r="129" spans="1:16" ht="15.75" x14ac:dyDescent="0.25">
      <c r="A129" s="1"/>
      <c r="B129" s="70"/>
      <c r="C129" s="70"/>
      <c r="D129" s="70"/>
      <c r="E129" s="70"/>
      <c r="F129" s="37" t="s">
        <v>14</v>
      </c>
      <c r="G129" s="3">
        <f t="shared" si="40"/>
        <v>0.7</v>
      </c>
      <c r="H129" s="3">
        <v>0.1</v>
      </c>
      <c r="I129" s="3">
        <v>0.1</v>
      </c>
      <c r="J129" s="3">
        <v>0.1</v>
      </c>
      <c r="K129" s="3">
        <v>0.1</v>
      </c>
      <c r="L129" s="3">
        <v>0.1</v>
      </c>
      <c r="M129" s="3">
        <v>0.1</v>
      </c>
      <c r="N129" s="3">
        <v>0.1</v>
      </c>
      <c r="O129" s="54"/>
      <c r="P129" s="26"/>
    </row>
    <row r="130" spans="1:16" ht="45" customHeight="1" x14ac:dyDescent="0.25">
      <c r="A130" s="1"/>
      <c r="B130" s="71"/>
      <c r="C130" s="71"/>
      <c r="D130" s="71"/>
      <c r="E130" s="71"/>
      <c r="F130" s="37" t="s">
        <v>15</v>
      </c>
      <c r="G130" s="3">
        <f t="shared" si="40"/>
        <v>97.7</v>
      </c>
      <c r="H130" s="3">
        <v>12</v>
      </c>
      <c r="I130" s="3">
        <v>12.5</v>
      </c>
      <c r="J130" s="3">
        <v>13.3</v>
      </c>
      <c r="K130" s="3">
        <v>14.2</v>
      </c>
      <c r="L130" s="3">
        <v>15</v>
      </c>
      <c r="M130" s="3">
        <v>15.2</v>
      </c>
      <c r="N130" s="3">
        <v>15.5</v>
      </c>
      <c r="O130" s="55"/>
      <c r="P130" s="26"/>
    </row>
    <row r="131" spans="1:16" ht="15.75" x14ac:dyDescent="0.25">
      <c r="A131" s="1"/>
      <c r="B131" s="53" t="s">
        <v>119</v>
      </c>
      <c r="C131" s="53" t="s">
        <v>120</v>
      </c>
      <c r="D131" s="53" t="s">
        <v>11</v>
      </c>
      <c r="E131" s="53" t="s">
        <v>114</v>
      </c>
      <c r="F131" s="37" t="s">
        <v>88</v>
      </c>
      <c r="G131" s="3">
        <f t="shared" si="40"/>
        <v>1649</v>
      </c>
      <c r="H131" s="3">
        <f t="shared" ref="H131:N131" si="42">H132+H133+H134+H135</f>
        <v>215.1</v>
      </c>
      <c r="I131" s="3">
        <f t="shared" si="42"/>
        <v>222.1</v>
      </c>
      <c r="J131" s="3">
        <f t="shared" si="42"/>
        <v>225.1</v>
      </c>
      <c r="K131" s="3">
        <f t="shared" si="42"/>
        <v>232.1</v>
      </c>
      <c r="L131" s="3">
        <f t="shared" si="42"/>
        <v>244.2</v>
      </c>
      <c r="M131" s="3">
        <f t="shared" si="42"/>
        <v>250.2</v>
      </c>
      <c r="N131" s="3">
        <f t="shared" si="42"/>
        <v>260.2</v>
      </c>
      <c r="O131" s="53" t="s">
        <v>125</v>
      </c>
      <c r="P131" s="26"/>
    </row>
    <row r="132" spans="1:16" ht="31.5" x14ac:dyDescent="0.25">
      <c r="A132" s="1"/>
      <c r="B132" s="91"/>
      <c r="C132" s="91"/>
      <c r="D132" s="91"/>
      <c r="E132" s="91"/>
      <c r="F132" s="37" t="s">
        <v>12</v>
      </c>
      <c r="G132" s="3">
        <f t="shared" si="40"/>
        <v>0</v>
      </c>
      <c r="H132" s="3"/>
      <c r="I132" s="3"/>
      <c r="J132" s="3"/>
      <c r="K132" s="3"/>
      <c r="L132" s="3"/>
      <c r="M132" s="3"/>
      <c r="N132" s="3"/>
      <c r="O132" s="91"/>
      <c r="P132" s="26"/>
    </row>
    <row r="133" spans="1:16" ht="31.5" x14ac:dyDescent="0.25">
      <c r="A133" s="1"/>
      <c r="B133" s="91"/>
      <c r="C133" s="91"/>
      <c r="D133" s="91"/>
      <c r="E133" s="91"/>
      <c r="F133" s="37" t="s">
        <v>13</v>
      </c>
      <c r="G133" s="3">
        <f t="shared" si="40"/>
        <v>0</v>
      </c>
      <c r="H133" s="3"/>
      <c r="I133" s="3"/>
      <c r="J133" s="3"/>
      <c r="K133" s="3"/>
      <c r="L133" s="3"/>
      <c r="M133" s="3"/>
      <c r="N133" s="3"/>
      <c r="O133" s="91"/>
      <c r="P133" s="26"/>
    </row>
    <row r="134" spans="1:16" ht="15.75" x14ac:dyDescent="0.25">
      <c r="A134" s="1"/>
      <c r="B134" s="91"/>
      <c r="C134" s="91"/>
      <c r="D134" s="91"/>
      <c r="E134" s="91"/>
      <c r="F134" s="37" t="s">
        <v>14</v>
      </c>
      <c r="G134" s="3">
        <f t="shared" si="40"/>
        <v>1</v>
      </c>
      <c r="H134" s="3">
        <v>0.1</v>
      </c>
      <c r="I134" s="3">
        <v>0.1</v>
      </c>
      <c r="J134" s="3">
        <v>0.1</v>
      </c>
      <c r="K134" s="3">
        <v>0.1</v>
      </c>
      <c r="L134" s="3">
        <v>0.2</v>
      </c>
      <c r="M134" s="3">
        <v>0.2</v>
      </c>
      <c r="N134" s="3">
        <v>0.2</v>
      </c>
      <c r="O134" s="91"/>
      <c r="P134" s="26"/>
    </row>
    <row r="135" spans="1:16" ht="31.5" x14ac:dyDescent="0.25">
      <c r="A135" s="1"/>
      <c r="B135" s="92"/>
      <c r="C135" s="92"/>
      <c r="D135" s="92"/>
      <c r="E135" s="92"/>
      <c r="F135" s="37" t="s">
        <v>15</v>
      </c>
      <c r="G135" s="3">
        <f t="shared" si="40"/>
        <v>1648</v>
      </c>
      <c r="H135" s="3">
        <v>215</v>
      </c>
      <c r="I135" s="3">
        <v>222</v>
      </c>
      <c r="J135" s="3">
        <v>225</v>
      </c>
      <c r="K135" s="3">
        <v>232</v>
      </c>
      <c r="L135" s="3">
        <v>244</v>
      </c>
      <c r="M135" s="3">
        <v>250</v>
      </c>
      <c r="N135" s="3">
        <v>260</v>
      </c>
      <c r="O135" s="92"/>
      <c r="P135" s="26"/>
    </row>
    <row r="136" spans="1:16" ht="15.75" x14ac:dyDescent="0.25">
      <c r="A136" s="1"/>
      <c r="B136" s="53" t="s">
        <v>121</v>
      </c>
      <c r="C136" s="53" t="s">
        <v>122</v>
      </c>
      <c r="D136" s="53" t="s">
        <v>11</v>
      </c>
      <c r="E136" s="53" t="s">
        <v>114</v>
      </c>
      <c r="F136" s="37" t="s">
        <v>88</v>
      </c>
      <c r="G136" s="3">
        <f t="shared" si="40"/>
        <v>318.5</v>
      </c>
      <c r="H136" s="3">
        <v>37</v>
      </c>
      <c r="I136" s="3">
        <v>39.5</v>
      </c>
      <c r="J136" s="3">
        <v>42</v>
      </c>
      <c r="K136" s="3">
        <v>45</v>
      </c>
      <c r="L136" s="3">
        <v>48</v>
      </c>
      <c r="M136" s="3">
        <v>52</v>
      </c>
      <c r="N136" s="3">
        <v>55</v>
      </c>
      <c r="O136" s="53" t="s">
        <v>126</v>
      </c>
      <c r="P136" s="26"/>
    </row>
    <row r="137" spans="1:16" ht="31.5" x14ac:dyDescent="0.25">
      <c r="A137" s="1"/>
      <c r="B137" s="91"/>
      <c r="C137" s="91"/>
      <c r="D137" s="91"/>
      <c r="E137" s="91"/>
      <c r="F137" s="37" t="s">
        <v>12</v>
      </c>
      <c r="G137" s="3">
        <f t="shared" si="40"/>
        <v>0</v>
      </c>
      <c r="H137" s="3"/>
      <c r="I137" s="3"/>
      <c r="J137" s="3"/>
      <c r="K137" s="3"/>
      <c r="L137" s="3"/>
      <c r="M137" s="3"/>
      <c r="N137" s="3"/>
      <c r="O137" s="91"/>
      <c r="P137" s="26"/>
    </row>
    <row r="138" spans="1:16" ht="31.5" x14ac:dyDescent="0.25">
      <c r="A138" s="1"/>
      <c r="B138" s="91"/>
      <c r="C138" s="91"/>
      <c r="D138" s="91"/>
      <c r="E138" s="91"/>
      <c r="F138" s="37" t="s">
        <v>13</v>
      </c>
      <c r="G138" s="3">
        <f t="shared" si="40"/>
        <v>0</v>
      </c>
      <c r="H138" s="3"/>
      <c r="I138" s="3"/>
      <c r="J138" s="3"/>
      <c r="K138" s="3"/>
      <c r="L138" s="3"/>
      <c r="M138" s="3"/>
      <c r="N138" s="3"/>
      <c r="O138" s="91"/>
      <c r="P138" s="26"/>
    </row>
    <row r="139" spans="1:16" ht="15.75" x14ac:dyDescent="0.25">
      <c r="A139" s="1"/>
      <c r="B139" s="91"/>
      <c r="C139" s="91"/>
      <c r="D139" s="91"/>
      <c r="E139" s="91"/>
      <c r="F139" s="3" t="s">
        <v>14</v>
      </c>
      <c r="G139" s="3">
        <f t="shared" si="40"/>
        <v>0</v>
      </c>
      <c r="H139" s="3"/>
      <c r="I139" s="3"/>
      <c r="J139" s="3"/>
      <c r="K139" s="3"/>
      <c r="L139" s="3"/>
      <c r="M139" s="3"/>
      <c r="N139" s="3"/>
      <c r="O139" s="91"/>
      <c r="P139" s="26"/>
    </row>
    <row r="140" spans="1:16" ht="31.5" x14ac:dyDescent="0.25">
      <c r="A140" s="1"/>
      <c r="B140" s="92"/>
      <c r="C140" s="92"/>
      <c r="D140" s="92"/>
      <c r="E140" s="92"/>
      <c r="F140" s="37" t="s">
        <v>15</v>
      </c>
      <c r="G140" s="3">
        <f t="shared" si="40"/>
        <v>318.5</v>
      </c>
      <c r="H140" s="3">
        <v>37</v>
      </c>
      <c r="I140" s="3">
        <v>39.5</v>
      </c>
      <c r="J140" s="3">
        <v>42</v>
      </c>
      <c r="K140" s="3">
        <v>45</v>
      </c>
      <c r="L140" s="3">
        <v>48</v>
      </c>
      <c r="M140" s="3">
        <v>52</v>
      </c>
      <c r="N140" s="3">
        <v>55</v>
      </c>
      <c r="O140" s="92"/>
      <c r="P140" s="26"/>
    </row>
    <row r="141" spans="1:16" ht="15.75" x14ac:dyDescent="0.25">
      <c r="A141" s="1"/>
      <c r="B141" s="53" t="s">
        <v>123</v>
      </c>
      <c r="C141" s="53" t="s">
        <v>124</v>
      </c>
      <c r="D141" s="53" t="s">
        <v>11</v>
      </c>
      <c r="E141" s="53" t="s">
        <v>114</v>
      </c>
      <c r="F141" s="37" t="s">
        <v>88</v>
      </c>
      <c r="G141" s="3">
        <f t="shared" si="40"/>
        <v>98</v>
      </c>
      <c r="H141" s="3">
        <v>8.5</v>
      </c>
      <c r="I141" s="3">
        <v>10</v>
      </c>
      <c r="J141" s="3">
        <v>12</v>
      </c>
      <c r="K141" s="3">
        <v>14</v>
      </c>
      <c r="L141" s="3">
        <v>15.5</v>
      </c>
      <c r="M141" s="3">
        <v>18</v>
      </c>
      <c r="N141" s="3">
        <v>20</v>
      </c>
      <c r="O141" s="53" t="s">
        <v>127</v>
      </c>
      <c r="P141" s="26"/>
    </row>
    <row r="142" spans="1:16" ht="31.5" x14ac:dyDescent="0.25">
      <c r="A142" s="1"/>
      <c r="B142" s="91"/>
      <c r="C142" s="91"/>
      <c r="D142" s="91"/>
      <c r="E142" s="91"/>
      <c r="F142" s="37" t="s">
        <v>12</v>
      </c>
      <c r="G142" s="3">
        <f t="shared" si="40"/>
        <v>0</v>
      </c>
      <c r="H142" s="3"/>
      <c r="I142" s="3"/>
      <c r="J142" s="3"/>
      <c r="K142" s="3"/>
      <c r="L142" s="3"/>
      <c r="M142" s="3"/>
      <c r="N142" s="3"/>
      <c r="O142" s="91"/>
      <c r="P142" s="26"/>
    </row>
    <row r="143" spans="1:16" ht="31.5" x14ac:dyDescent="0.25">
      <c r="A143" s="1"/>
      <c r="B143" s="91"/>
      <c r="C143" s="91"/>
      <c r="D143" s="91"/>
      <c r="E143" s="91"/>
      <c r="F143" s="37" t="s">
        <v>13</v>
      </c>
      <c r="G143" s="3">
        <f t="shared" si="40"/>
        <v>0</v>
      </c>
      <c r="H143" s="3"/>
      <c r="I143" s="3"/>
      <c r="J143" s="3"/>
      <c r="K143" s="3"/>
      <c r="L143" s="3"/>
      <c r="M143" s="3"/>
      <c r="N143" s="3"/>
      <c r="O143" s="91"/>
      <c r="P143" s="26"/>
    </row>
    <row r="144" spans="1:16" ht="15.75" x14ac:dyDescent="0.25">
      <c r="A144" s="1"/>
      <c r="B144" s="91"/>
      <c r="C144" s="91"/>
      <c r="D144" s="91"/>
      <c r="E144" s="91"/>
      <c r="F144" s="37" t="s">
        <v>14</v>
      </c>
      <c r="G144" s="3">
        <f t="shared" si="40"/>
        <v>0</v>
      </c>
      <c r="H144" s="3"/>
      <c r="I144" s="3"/>
      <c r="J144" s="3"/>
      <c r="K144" s="3"/>
      <c r="L144" s="3"/>
      <c r="M144" s="3"/>
      <c r="N144" s="3"/>
      <c r="O144" s="91"/>
      <c r="P144" s="26"/>
    </row>
    <row r="145" spans="1:16" ht="31.5" x14ac:dyDescent="0.25">
      <c r="A145" s="1"/>
      <c r="B145" s="92"/>
      <c r="C145" s="92"/>
      <c r="D145" s="92"/>
      <c r="E145" s="92"/>
      <c r="F145" s="37" t="s">
        <v>15</v>
      </c>
      <c r="G145" s="3">
        <f t="shared" si="40"/>
        <v>98</v>
      </c>
      <c r="H145" s="3">
        <v>8.5</v>
      </c>
      <c r="I145" s="3">
        <v>10</v>
      </c>
      <c r="J145" s="3">
        <v>12</v>
      </c>
      <c r="K145" s="3">
        <v>14</v>
      </c>
      <c r="L145" s="3">
        <v>15.5</v>
      </c>
      <c r="M145" s="3">
        <v>18</v>
      </c>
      <c r="N145" s="3">
        <v>20</v>
      </c>
      <c r="O145" s="92"/>
      <c r="P145" s="26"/>
    </row>
    <row r="146" spans="1:16" ht="15.75" x14ac:dyDescent="0.25">
      <c r="A146" s="1"/>
      <c r="B146" s="47" t="s">
        <v>73</v>
      </c>
      <c r="C146" s="109"/>
      <c r="D146" s="109"/>
      <c r="E146" s="109"/>
      <c r="F146" s="110"/>
      <c r="G146" s="17">
        <f>G147+G148+G149+G150</f>
        <v>2658.8999999999996</v>
      </c>
      <c r="H146" s="17">
        <f t="shared" ref="H146:N146" si="43">H147+H148+H149+H150</f>
        <v>335.7</v>
      </c>
      <c r="I146" s="17">
        <f t="shared" si="43"/>
        <v>350.2</v>
      </c>
      <c r="J146" s="17">
        <f t="shared" si="43"/>
        <v>362.5</v>
      </c>
      <c r="K146" s="17">
        <f t="shared" si="43"/>
        <v>376.9</v>
      </c>
      <c r="L146" s="17">
        <f t="shared" si="43"/>
        <v>395.8</v>
      </c>
      <c r="M146" s="17">
        <f t="shared" si="43"/>
        <v>410</v>
      </c>
      <c r="N146" s="17">
        <f t="shared" si="43"/>
        <v>427.8</v>
      </c>
      <c r="O146" s="3"/>
      <c r="P146" s="26"/>
    </row>
    <row r="147" spans="1:16" ht="15.75" x14ac:dyDescent="0.25">
      <c r="A147" s="1"/>
      <c r="B147" s="47" t="s">
        <v>12</v>
      </c>
      <c r="C147" s="109"/>
      <c r="D147" s="109"/>
      <c r="E147" s="109"/>
      <c r="F147" s="110"/>
      <c r="G147" s="3">
        <f>G142+G137+G132+G127+G122</f>
        <v>0</v>
      </c>
      <c r="H147" s="3">
        <f t="shared" ref="H147:N147" si="44">H142+H137+H132+H127+H122</f>
        <v>0</v>
      </c>
      <c r="I147" s="3">
        <f t="shared" si="44"/>
        <v>0</v>
      </c>
      <c r="J147" s="3">
        <f t="shared" si="44"/>
        <v>0</v>
      </c>
      <c r="K147" s="3">
        <f t="shared" si="44"/>
        <v>0</v>
      </c>
      <c r="L147" s="3">
        <f t="shared" si="44"/>
        <v>0</v>
      </c>
      <c r="M147" s="3">
        <f t="shared" si="44"/>
        <v>0</v>
      </c>
      <c r="N147" s="3">
        <f t="shared" si="44"/>
        <v>0</v>
      </c>
      <c r="O147" s="3"/>
      <c r="P147" s="26"/>
    </row>
    <row r="148" spans="1:16" ht="15.75" x14ac:dyDescent="0.25">
      <c r="A148" s="1"/>
      <c r="B148" s="47" t="s">
        <v>13</v>
      </c>
      <c r="C148" s="109"/>
      <c r="D148" s="109"/>
      <c r="E148" s="109"/>
      <c r="F148" s="110"/>
      <c r="G148" s="3">
        <f>G143+G138+G133+G128+G123</f>
        <v>0</v>
      </c>
      <c r="H148" s="3">
        <f t="shared" ref="H148:N148" si="45">H143+H138+H133+H128+H123</f>
        <v>0</v>
      </c>
      <c r="I148" s="3">
        <f t="shared" si="45"/>
        <v>0</v>
      </c>
      <c r="J148" s="3">
        <f t="shared" si="45"/>
        <v>0</v>
      </c>
      <c r="K148" s="3">
        <f t="shared" si="45"/>
        <v>0</v>
      </c>
      <c r="L148" s="3">
        <f t="shared" si="45"/>
        <v>0</v>
      </c>
      <c r="M148" s="3">
        <f t="shared" si="45"/>
        <v>0</v>
      </c>
      <c r="N148" s="3">
        <f t="shared" si="45"/>
        <v>0</v>
      </c>
      <c r="O148" s="3"/>
      <c r="P148" s="26"/>
    </row>
    <row r="149" spans="1:16" ht="15.75" x14ac:dyDescent="0.25">
      <c r="A149" s="1"/>
      <c r="B149" s="47" t="s">
        <v>47</v>
      </c>
      <c r="C149" s="109"/>
      <c r="D149" s="109"/>
      <c r="E149" s="109"/>
      <c r="F149" s="110"/>
      <c r="G149" s="3">
        <f>G144+G139+G134++G129+++G124</f>
        <v>1.7</v>
      </c>
      <c r="H149" s="3">
        <f t="shared" ref="H149:N149" si="46">H144+H139+H134++H129+++H124</f>
        <v>0.2</v>
      </c>
      <c r="I149" s="3">
        <f t="shared" si="46"/>
        <v>0.2</v>
      </c>
      <c r="J149" s="3">
        <f t="shared" si="46"/>
        <v>0.2</v>
      </c>
      <c r="K149" s="3">
        <f t="shared" si="46"/>
        <v>0.2</v>
      </c>
      <c r="L149" s="3">
        <f t="shared" si="46"/>
        <v>0.30000000000000004</v>
      </c>
      <c r="M149" s="3">
        <f t="shared" si="46"/>
        <v>0.30000000000000004</v>
      </c>
      <c r="N149" s="3">
        <f t="shared" si="46"/>
        <v>0.30000000000000004</v>
      </c>
      <c r="O149" s="3"/>
      <c r="P149" s="26"/>
    </row>
    <row r="150" spans="1:16" ht="15.75" x14ac:dyDescent="0.25">
      <c r="A150" s="1"/>
      <c r="B150" s="47" t="s">
        <v>15</v>
      </c>
      <c r="C150" s="109"/>
      <c r="D150" s="109"/>
      <c r="E150" s="109"/>
      <c r="F150" s="110"/>
      <c r="G150" s="3">
        <f>G145+G140+G135+G130+++G125</f>
        <v>2657.2</v>
      </c>
      <c r="H150" s="3">
        <f t="shared" ref="H150:N150" si="47">H145+H140+H135+H130+++H125</f>
        <v>335.5</v>
      </c>
      <c r="I150" s="3">
        <f t="shared" si="47"/>
        <v>350</v>
      </c>
      <c r="J150" s="3">
        <f t="shared" si="47"/>
        <v>362.3</v>
      </c>
      <c r="K150" s="3">
        <f t="shared" si="47"/>
        <v>376.7</v>
      </c>
      <c r="L150" s="3">
        <f t="shared" si="47"/>
        <v>395.5</v>
      </c>
      <c r="M150" s="3">
        <f t="shared" si="47"/>
        <v>409.7</v>
      </c>
      <c r="N150" s="3">
        <f t="shared" si="47"/>
        <v>427.5</v>
      </c>
      <c r="O150" s="3"/>
      <c r="P150" s="26"/>
    </row>
    <row r="151" spans="1:16" ht="15.75" x14ac:dyDescent="0.25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26"/>
    </row>
    <row r="152" spans="1:16" ht="15.75" x14ac:dyDescent="0.25">
      <c r="A152" s="1"/>
      <c r="B152" s="131" t="s">
        <v>74</v>
      </c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6"/>
      <c r="O152" s="3"/>
      <c r="P152" s="26"/>
    </row>
    <row r="153" spans="1:16" ht="15.75" x14ac:dyDescent="0.25">
      <c r="A153" s="1"/>
      <c r="B153" s="53" t="s">
        <v>102</v>
      </c>
      <c r="C153" s="130" t="s">
        <v>103</v>
      </c>
      <c r="D153" s="50" t="s">
        <v>11</v>
      </c>
      <c r="E153" s="84" t="s">
        <v>111</v>
      </c>
      <c r="F153" s="18" t="s">
        <v>88</v>
      </c>
      <c r="G153" s="20">
        <f>G154+G155+G156+G157</f>
        <v>19.100000000000001</v>
      </c>
      <c r="H153" s="20">
        <f t="shared" ref="H153:N153" si="48">H154+H155+H156+H157</f>
        <v>2</v>
      </c>
      <c r="I153" s="20">
        <f t="shared" si="48"/>
        <v>2.4</v>
      </c>
      <c r="J153" s="20">
        <f t="shared" si="48"/>
        <v>2.4</v>
      </c>
      <c r="K153" s="20">
        <f t="shared" si="48"/>
        <v>2.6999999999999997</v>
      </c>
      <c r="L153" s="20">
        <f t="shared" si="48"/>
        <v>3</v>
      </c>
      <c r="M153" s="20">
        <f t="shared" si="48"/>
        <v>3.1</v>
      </c>
      <c r="N153" s="20">
        <f t="shared" si="48"/>
        <v>3.5</v>
      </c>
      <c r="O153" s="53" t="s">
        <v>76</v>
      </c>
      <c r="P153" s="26"/>
    </row>
    <row r="154" spans="1:16" ht="31.5" x14ac:dyDescent="0.25">
      <c r="A154" s="1"/>
      <c r="B154" s="73"/>
      <c r="C154" s="70"/>
      <c r="D154" s="73"/>
      <c r="E154" s="51"/>
      <c r="F154" s="2" t="s">
        <v>12</v>
      </c>
      <c r="G154" s="16">
        <f>H154+I154+J154+K154+L154++M154+N154</f>
        <v>7</v>
      </c>
      <c r="H154" s="16">
        <v>1</v>
      </c>
      <c r="I154" s="16">
        <v>1</v>
      </c>
      <c r="J154" s="16">
        <v>1</v>
      </c>
      <c r="K154" s="16">
        <v>1</v>
      </c>
      <c r="L154" s="16">
        <v>1</v>
      </c>
      <c r="M154" s="16">
        <v>1</v>
      </c>
      <c r="N154" s="16">
        <v>1</v>
      </c>
      <c r="O154" s="73"/>
      <c r="P154" s="26"/>
    </row>
    <row r="155" spans="1:16" ht="31.5" x14ac:dyDescent="0.25">
      <c r="A155" s="1"/>
      <c r="B155" s="73"/>
      <c r="C155" s="70"/>
      <c r="D155" s="73"/>
      <c r="E155" s="51"/>
      <c r="F155" s="2" t="s">
        <v>13</v>
      </c>
      <c r="G155" s="16">
        <f t="shared" ref="G155:G157" si="49">H155+I155+J155+K155+L155+M155+N155</f>
        <v>7.1000000000000005</v>
      </c>
      <c r="H155" s="16">
        <v>0.6</v>
      </c>
      <c r="I155" s="16">
        <v>0.8</v>
      </c>
      <c r="J155" s="16">
        <v>0.8</v>
      </c>
      <c r="K155" s="16">
        <v>1</v>
      </c>
      <c r="L155" s="16">
        <v>1.2</v>
      </c>
      <c r="M155" s="16">
        <v>1.2</v>
      </c>
      <c r="N155" s="16">
        <v>1.5</v>
      </c>
      <c r="O155" s="73"/>
      <c r="P155" s="26"/>
    </row>
    <row r="156" spans="1:16" ht="15.75" x14ac:dyDescent="0.25">
      <c r="A156" s="1"/>
      <c r="B156" s="73"/>
      <c r="C156" s="70"/>
      <c r="D156" s="73"/>
      <c r="E156" s="51"/>
      <c r="F156" s="2" t="s">
        <v>14</v>
      </c>
      <c r="G156" s="16">
        <f t="shared" si="49"/>
        <v>2.6</v>
      </c>
      <c r="H156" s="16">
        <v>0.2</v>
      </c>
      <c r="I156" s="16">
        <v>0.3</v>
      </c>
      <c r="J156" s="16">
        <v>0.3</v>
      </c>
      <c r="K156" s="16">
        <v>0.4</v>
      </c>
      <c r="L156" s="16">
        <v>0.4</v>
      </c>
      <c r="M156" s="16">
        <v>0.5</v>
      </c>
      <c r="N156" s="16">
        <v>0.5</v>
      </c>
      <c r="O156" s="73"/>
      <c r="P156" s="26"/>
    </row>
    <row r="157" spans="1:16" ht="47.25" customHeight="1" x14ac:dyDescent="0.25">
      <c r="A157" s="1"/>
      <c r="B157" s="74"/>
      <c r="C157" s="71"/>
      <c r="D157" s="74"/>
      <c r="E157" s="52"/>
      <c r="F157" s="2" t="s">
        <v>15</v>
      </c>
      <c r="G157" s="16">
        <f t="shared" si="49"/>
        <v>2.4</v>
      </c>
      <c r="H157" s="16">
        <v>0.2</v>
      </c>
      <c r="I157" s="16">
        <v>0.3</v>
      </c>
      <c r="J157" s="16">
        <v>0.3</v>
      </c>
      <c r="K157" s="16">
        <v>0.3</v>
      </c>
      <c r="L157" s="16">
        <v>0.4</v>
      </c>
      <c r="M157" s="16">
        <v>0.4</v>
      </c>
      <c r="N157" s="16">
        <v>0.5</v>
      </c>
      <c r="O157" s="74"/>
      <c r="P157" s="26"/>
    </row>
    <row r="158" spans="1:16" ht="15.75" x14ac:dyDescent="0.25">
      <c r="A158" s="1"/>
      <c r="B158" s="53" t="s">
        <v>75</v>
      </c>
      <c r="C158" s="53" t="s">
        <v>82</v>
      </c>
      <c r="D158" s="50" t="s">
        <v>11</v>
      </c>
      <c r="E158" s="111" t="s">
        <v>81</v>
      </c>
      <c r="F158" s="18" t="s">
        <v>88</v>
      </c>
      <c r="G158" s="17">
        <f>G159+G160+G161+G162</f>
        <v>131.1</v>
      </c>
      <c r="H158" s="17">
        <f t="shared" ref="H158:N158" si="50">H159+H160+H161+H162</f>
        <v>11.700000000000001</v>
      </c>
      <c r="I158" s="17">
        <f t="shared" si="50"/>
        <v>14.100000000000001</v>
      </c>
      <c r="J158" s="17">
        <f t="shared" si="50"/>
        <v>16.600000000000001</v>
      </c>
      <c r="K158" s="17">
        <f t="shared" si="50"/>
        <v>18.599999999999998</v>
      </c>
      <c r="L158" s="17">
        <f t="shared" si="50"/>
        <v>21.099999999999998</v>
      </c>
      <c r="M158" s="17">
        <f t="shared" si="50"/>
        <v>23.099999999999998</v>
      </c>
      <c r="N158" s="17">
        <f t="shared" si="50"/>
        <v>25.900000000000002</v>
      </c>
      <c r="O158" s="53" t="s">
        <v>83</v>
      </c>
      <c r="P158" s="26"/>
    </row>
    <row r="159" spans="1:16" ht="31.5" x14ac:dyDescent="0.25">
      <c r="A159" s="1"/>
      <c r="B159" s="73"/>
      <c r="C159" s="73"/>
      <c r="D159" s="73"/>
      <c r="E159" s="97"/>
      <c r="F159" s="2" t="s">
        <v>12</v>
      </c>
      <c r="G159" s="3">
        <f>H159+I159+J159+K159+L159+M159+N159</f>
        <v>112</v>
      </c>
      <c r="H159" s="3">
        <v>10</v>
      </c>
      <c r="I159" s="3">
        <v>12</v>
      </c>
      <c r="J159" s="3">
        <v>14</v>
      </c>
      <c r="K159" s="3">
        <v>16</v>
      </c>
      <c r="L159" s="3">
        <v>18</v>
      </c>
      <c r="M159" s="3">
        <v>20</v>
      </c>
      <c r="N159" s="3">
        <v>22</v>
      </c>
      <c r="O159" s="73"/>
      <c r="P159" s="26"/>
    </row>
    <row r="160" spans="1:16" ht="31.5" x14ac:dyDescent="0.25">
      <c r="A160" s="1"/>
      <c r="B160" s="73"/>
      <c r="C160" s="73"/>
      <c r="D160" s="73"/>
      <c r="E160" s="97"/>
      <c r="F160" s="2" t="s">
        <v>13</v>
      </c>
      <c r="G160" s="3">
        <f t="shared" ref="G160:G162" si="51">H160+I160+J160+K160+L160+M160+N160</f>
        <v>7.3</v>
      </c>
      <c r="H160" s="3">
        <v>0.6</v>
      </c>
      <c r="I160" s="3">
        <v>0.8</v>
      </c>
      <c r="J160" s="3">
        <v>1</v>
      </c>
      <c r="K160" s="3">
        <v>1</v>
      </c>
      <c r="L160" s="3">
        <v>1.2</v>
      </c>
      <c r="M160" s="3">
        <v>1.2</v>
      </c>
      <c r="N160" s="3">
        <v>1.5</v>
      </c>
      <c r="O160" s="73"/>
      <c r="P160" s="26"/>
    </row>
    <row r="161" spans="2:16" ht="15.75" x14ac:dyDescent="0.25">
      <c r="B161" s="73"/>
      <c r="C161" s="73"/>
      <c r="D161" s="73"/>
      <c r="E161" s="97"/>
      <c r="F161" s="2" t="s">
        <v>14</v>
      </c>
      <c r="G161" s="3">
        <f t="shared" si="51"/>
        <v>3</v>
      </c>
      <c r="H161" s="3">
        <v>0.3</v>
      </c>
      <c r="I161" s="3">
        <v>0.3</v>
      </c>
      <c r="J161" s="3">
        <v>0.4</v>
      </c>
      <c r="K161" s="3">
        <v>0.4</v>
      </c>
      <c r="L161" s="3">
        <v>0.5</v>
      </c>
      <c r="M161" s="3">
        <v>0.5</v>
      </c>
      <c r="N161" s="3">
        <v>0.6</v>
      </c>
      <c r="O161" s="73"/>
      <c r="P161" s="26"/>
    </row>
    <row r="162" spans="2:16" ht="51.75" customHeight="1" x14ac:dyDescent="0.25">
      <c r="B162" s="74"/>
      <c r="C162" s="74"/>
      <c r="D162" s="74"/>
      <c r="E162" s="98"/>
      <c r="F162" s="2" t="s">
        <v>15</v>
      </c>
      <c r="G162" s="3">
        <f t="shared" si="51"/>
        <v>8.8000000000000007</v>
      </c>
      <c r="H162" s="3">
        <v>0.8</v>
      </c>
      <c r="I162" s="3">
        <v>1</v>
      </c>
      <c r="J162" s="3">
        <v>1.2</v>
      </c>
      <c r="K162" s="3">
        <v>1.2</v>
      </c>
      <c r="L162" s="3">
        <v>1.4</v>
      </c>
      <c r="M162" s="3">
        <v>1.4</v>
      </c>
      <c r="N162" s="3">
        <v>1.8</v>
      </c>
      <c r="O162" s="74"/>
      <c r="P162" s="26"/>
    </row>
    <row r="163" spans="2:16" ht="15.75" x14ac:dyDescent="0.25">
      <c r="B163" s="47" t="s">
        <v>77</v>
      </c>
      <c r="C163" s="128"/>
      <c r="D163" s="128"/>
      <c r="E163" s="128"/>
      <c r="F163" s="129"/>
      <c r="G163" s="17">
        <f>G153+G158</f>
        <v>150.19999999999999</v>
      </c>
      <c r="H163" s="17">
        <f t="shared" ref="H163:N163" si="52">H153+H158</f>
        <v>13.700000000000001</v>
      </c>
      <c r="I163" s="17">
        <f t="shared" si="52"/>
        <v>16.5</v>
      </c>
      <c r="J163" s="17">
        <f t="shared" si="52"/>
        <v>19</v>
      </c>
      <c r="K163" s="17">
        <f t="shared" si="52"/>
        <v>21.299999999999997</v>
      </c>
      <c r="L163" s="17">
        <f t="shared" si="52"/>
        <v>24.099999999999998</v>
      </c>
      <c r="M163" s="17">
        <f t="shared" si="52"/>
        <v>26.2</v>
      </c>
      <c r="N163" s="17">
        <f t="shared" si="52"/>
        <v>29.400000000000002</v>
      </c>
      <c r="O163" s="3"/>
      <c r="P163" s="26"/>
    </row>
    <row r="164" spans="2:16" ht="15.75" x14ac:dyDescent="0.25">
      <c r="B164" s="47" t="s">
        <v>12</v>
      </c>
      <c r="C164" s="128"/>
      <c r="D164" s="128"/>
      <c r="E164" s="128"/>
      <c r="F164" s="129"/>
      <c r="G164" s="3">
        <f>G159+G154</f>
        <v>119</v>
      </c>
      <c r="H164" s="3">
        <f t="shared" ref="H164:N164" si="53">H159+H154</f>
        <v>11</v>
      </c>
      <c r="I164" s="3">
        <f t="shared" si="53"/>
        <v>13</v>
      </c>
      <c r="J164" s="3">
        <f t="shared" si="53"/>
        <v>15</v>
      </c>
      <c r="K164" s="3">
        <f t="shared" si="53"/>
        <v>17</v>
      </c>
      <c r="L164" s="3">
        <f t="shared" si="53"/>
        <v>19</v>
      </c>
      <c r="M164" s="3">
        <f t="shared" si="53"/>
        <v>21</v>
      </c>
      <c r="N164" s="3">
        <f t="shared" si="53"/>
        <v>23</v>
      </c>
      <c r="O164" s="3"/>
      <c r="P164" s="26"/>
    </row>
    <row r="165" spans="2:16" ht="15.75" x14ac:dyDescent="0.25">
      <c r="B165" s="47" t="s">
        <v>13</v>
      </c>
      <c r="C165" s="128"/>
      <c r="D165" s="128"/>
      <c r="E165" s="128"/>
      <c r="F165" s="129"/>
      <c r="G165" s="3">
        <f>G160+G155</f>
        <v>14.4</v>
      </c>
      <c r="H165" s="3">
        <f t="shared" ref="H165:N165" si="54">H160+H155</f>
        <v>1.2</v>
      </c>
      <c r="I165" s="3">
        <f t="shared" si="54"/>
        <v>1.6</v>
      </c>
      <c r="J165" s="3">
        <f t="shared" si="54"/>
        <v>1.8</v>
      </c>
      <c r="K165" s="3">
        <f t="shared" si="54"/>
        <v>2</v>
      </c>
      <c r="L165" s="3">
        <f t="shared" si="54"/>
        <v>2.4</v>
      </c>
      <c r="M165" s="3">
        <f t="shared" si="54"/>
        <v>2.4</v>
      </c>
      <c r="N165" s="3">
        <f t="shared" si="54"/>
        <v>3</v>
      </c>
      <c r="O165" s="3"/>
      <c r="P165" s="26"/>
    </row>
    <row r="166" spans="2:16" ht="15.75" x14ac:dyDescent="0.25">
      <c r="B166" s="47" t="s">
        <v>47</v>
      </c>
      <c r="C166" s="128"/>
      <c r="D166" s="128"/>
      <c r="E166" s="128"/>
      <c r="F166" s="129"/>
      <c r="G166" s="3">
        <f>G161+G156</f>
        <v>5.6</v>
      </c>
      <c r="H166" s="3">
        <f t="shared" ref="H166:N166" si="55">H161+H156</f>
        <v>0.5</v>
      </c>
      <c r="I166" s="3">
        <f t="shared" si="55"/>
        <v>0.6</v>
      </c>
      <c r="J166" s="3">
        <f t="shared" si="55"/>
        <v>0.7</v>
      </c>
      <c r="K166" s="3">
        <f t="shared" si="55"/>
        <v>0.8</v>
      </c>
      <c r="L166" s="3">
        <f t="shared" si="55"/>
        <v>0.9</v>
      </c>
      <c r="M166" s="3">
        <f t="shared" si="55"/>
        <v>1</v>
      </c>
      <c r="N166" s="3">
        <f t="shared" si="55"/>
        <v>1.1000000000000001</v>
      </c>
      <c r="O166" s="3"/>
      <c r="P166" s="26"/>
    </row>
    <row r="167" spans="2:16" ht="15.75" x14ac:dyDescent="0.25">
      <c r="B167" s="47" t="s">
        <v>15</v>
      </c>
      <c r="C167" s="128"/>
      <c r="D167" s="128"/>
      <c r="E167" s="128"/>
      <c r="F167" s="129"/>
      <c r="G167" s="3">
        <f>G162+G157</f>
        <v>11.200000000000001</v>
      </c>
      <c r="H167" s="3">
        <f t="shared" ref="H167:N167" si="56">H162+H157</f>
        <v>1</v>
      </c>
      <c r="I167" s="3">
        <f t="shared" si="56"/>
        <v>1.3</v>
      </c>
      <c r="J167" s="3">
        <f t="shared" si="56"/>
        <v>1.5</v>
      </c>
      <c r="K167" s="3">
        <f t="shared" si="56"/>
        <v>1.5</v>
      </c>
      <c r="L167" s="3">
        <f t="shared" si="56"/>
        <v>1.7999999999999998</v>
      </c>
      <c r="M167" s="3">
        <f t="shared" si="56"/>
        <v>1.7999999999999998</v>
      </c>
      <c r="N167" s="3">
        <f t="shared" si="56"/>
        <v>2.2999999999999998</v>
      </c>
      <c r="O167" s="3"/>
      <c r="P167" s="26"/>
    </row>
    <row r="168" spans="2:16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26"/>
    </row>
    <row r="169" spans="2:16" ht="15.75" x14ac:dyDescent="0.25">
      <c r="B169" s="131" t="s">
        <v>78</v>
      </c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6"/>
      <c r="O169" s="3"/>
      <c r="P169" s="26"/>
    </row>
    <row r="170" spans="2:16" ht="15" customHeight="1" x14ac:dyDescent="0.25">
      <c r="B170" s="127" t="s">
        <v>79</v>
      </c>
      <c r="C170" s="101" t="s">
        <v>80</v>
      </c>
      <c r="D170" s="75" t="s">
        <v>11</v>
      </c>
      <c r="E170" s="101" t="s">
        <v>94</v>
      </c>
      <c r="F170" s="27" t="s">
        <v>88</v>
      </c>
      <c r="G170" s="24">
        <f>G174+G173+G171+G172</f>
        <v>62.7</v>
      </c>
      <c r="H170" s="24">
        <f t="shared" ref="H170:N170" si="57">H174+H173+H171+H172</f>
        <v>6.7</v>
      </c>
      <c r="I170" s="24">
        <f t="shared" si="57"/>
        <v>7.9</v>
      </c>
      <c r="J170" s="24">
        <f t="shared" si="57"/>
        <v>8.6999999999999993</v>
      </c>
      <c r="K170" s="24">
        <f t="shared" si="57"/>
        <v>9.3000000000000007</v>
      </c>
      <c r="L170" s="24">
        <f t="shared" si="57"/>
        <v>9.6999999999999993</v>
      </c>
      <c r="M170" s="24">
        <f t="shared" si="57"/>
        <v>10</v>
      </c>
      <c r="N170" s="24">
        <f t="shared" si="57"/>
        <v>10.399999999999999</v>
      </c>
      <c r="O170" s="84" t="s">
        <v>85</v>
      </c>
      <c r="P170" s="26"/>
    </row>
    <row r="171" spans="2:16" ht="31.5" x14ac:dyDescent="0.25">
      <c r="B171" s="93"/>
      <c r="C171" s="93"/>
      <c r="D171" s="93"/>
      <c r="E171" s="93"/>
      <c r="F171" s="11" t="s">
        <v>12</v>
      </c>
      <c r="G171" s="12">
        <f>H171+I171+J171+K171+L171+M171+N171</f>
        <v>11.9</v>
      </c>
      <c r="H171" s="12">
        <v>1.4</v>
      </c>
      <c r="I171" s="12">
        <v>1.5</v>
      </c>
      <c r="J171" s="12">
        <v>1.6</v>
      </c>
      <c r="K171" s="12">
        <v>1.7</v>
      </c>
      <c r="L171" s="12">
        <v>1.8</v>
      </c>
      <c r="M171" s="12">
        <v>1.9</v>
      </c>
      <c r="N171" s="12">
        <v>2</v>
      </c>
      <c r="O171" s="54"/>
      <c r="P171" s="26"/>
    </row>
    <row r="172" spans="2:16" ht="31.5" x14ac:dyDescent="0.25">
      <c r="B172" s="93"/>
      <c r="C172" s="93"/>
      <c r="D172" s="93"/>
      <c r="E172" s="93"/>
      <c r="F172" s="11" t="s">
        <v>13</v>
      </c>
      <c r="G172" s="12">
        <f t="shared" ref="G172:G174" si="58">H172+I172+J172+K172+L172+M172+N172</f>
        <v>44.500000000000007</v>
      </c>
      <c r="H172" s="12">
        <v>5</v>
      </c>
      <c r="I172" s="12">
        <v>5.8</v>
      </c>
      <c r="J172" s="12">
        <v>6.3</v>
      </c>
      <c r="K172" s="12">
        <v>6.6</v>
      </c>
      <c r="L172" s="12">
        <v>6.8</v>
      </c>
      <c r="M172" s="12">
        <v>6.9</v>
      </c>
      <c r="N172" s="12">
        <v>7.1</v>
      </c>
      <c r="O172" s="54"/>
      <c r="P172" s="26"/>
    </row>
    <row r="173" spans="2:16" ht="15.75" x14ac:dyDescent="0.25">
      <c r="B173" s="93"/>
      <c r="C173" s="93"/>
      <c r="D173" s="93"/>
      <c r="E173" s="93"/>
      <c r="F173" s="11" t="s">
        <v>14</v>
      </c>
      <c r="G173" s="12">
        <f t="shared" si="58"/>
        <v>6.3</v>
      </c>
      <c r="H173" s="12">
        <v>0.3</v>
      </c>
      <c r="I173" s="12">
        <v>0.6</v>
      </c>
      <c r="J173" s="12">
        <v>0.8</v>
      </c>
      <c r="K173" s="12">
        <v>1</v>
      </c>
      <c r="L173" s="12">
        <v>1.1000000000000001</v>
      </c>
      <c r="M173" s="12">
        <v>1.2</v>
      </c>
      <c r="N173" s="12">
        <v>1.3</v>
      </c>
      <c r="O173" s="54"/>
      <c r="P173" s="26"/>
    </row>
    <row r="174" spans="2:16" ht="132.75" customHeight="1" x14ac:dyDescent="0.25">
      <c r="B174" s="93"/>
      <c r="C174" s="93"/>
      <c r="D174" s="93"/>
      <c r="E174" s="93"/>
      <c r="F174" s="11" t="s">
        <v>15</v>
      </c>
      <c r="G174" s="12">
        <f t="shared" si="58"/>
        <v>0</v>
      </c>
      <c r="H174" s="12"/>
      <c r="I174" s="12"/>
      <c r="J174" s="12"/>
      <c r="K174" s="12"/>
      <c r="L174" s="12"/>
      <c r="M174" s="12"/>
      <c r="N174" s="12"/>
      <c r="O174" s="55"/>
      <c r="P174" s="26"/>
    </row>
    <row r="175" spans="2:16" ht="15.75" x14ac:dyDescent="0.25">
      <c r="B175" s="101" t="s">
        <v>92</v>
      </c>
      <c r="C175" s="101" t="s">
        <v>93</v>
      </c>
      <c r="D175" s="75" t="s">
        <v>11</v>
      </c>
      <c r="E175" s="101" t="s">
        <v>95</v>
      </c>
      <c r="F175" s="18" t="s">
        <v>88</v>
      </c>
      <c r="G175" s="17">
        <f>G176+G177+G178+G179</f>
        <v>1.7999999999999998</v>
      </c>
      <c r="H175" s="17">
        <f t="shared" ref="H175:N175" si="59">H176+H177+H178+H179</f>
        <v>0.15000000000000002</v>
      </c>
      <c r="I175" s="17">
        <f t="shared" si="59"/>
        <v>0.15000000000000002</v>
      </c>
      <c r="J175" s="17">
        <f t="shared" si="59"/>
        <v>0.28000000000000003</v>
      </c>
      <c r="K175" s="17">
        <f t="shared" si="59"/>
        <v>0.28000000000000003</v>
      </c>
      <c r="L175" s="17">
        <f t="shared" si="59"/>
        <v>0.30000000000000004</v>
      </c>
      <c r="M175" s="17">
        <f t="shared" si="59"/>
        <v>0.32</v>
      </c>
      <c r="N175" s="17">
        <f t="shared" si="59"/>
        <v>0.32</v>
      </c>
      <c r="O175" s="117" t="s">
        <v>96</v>
      </c>
      <c r="P175" s="26"/>
    </row>
    <row r="176" spans="2:16" ht="31.5" x14ac:dyDescent="0.25">
      <c r="B176" s="101"/>
      <c r="C176" s="101"/>
      <c r="D176" s="93"/>
      <c r="E176" s="93"/>
      <c r="F176" s="7" t="s">
        <v>12</v>
      </c>
      <c r="G176" s="3">
        <f>H176+I176+J176+K176+L176+M176+N176</f>
        <v>1.2</v>
      </c>
      <c r="H176" s="3">
        <v>0.1</v>
      </c>
      <c r="I176" s="3">
        <v>0.1</v>
      </c>
      <c r="J176" s="3">
        <v>0.2</v>
      </c>
      <c r="K176" s="3">
        <v>0.2</v>
      </c>
      <c r="L176" s="3">
        <v>0.2</v>
      </c>
      <c r="M176" s="3">
        <v>0.2</v>
      </c>
      <c r="N176" s="3">
        <v>0.2</v>
      </c>
      <c r="O176" s="117"/>
      <c r="P176" s="26"/>
    </row>
    <row r="177" spans="2:16" ht="31.5" x14ac:dyDescent="0.25">
      <c r="B177" s="101"/>
      <c r="C177" s="101"/>
      <c r="D177" s="93"/>
      <c r="E177" s="93"/>
      <c r="F177" s="7" t="s">
        <v>13</v>
      </c>
      <c r="G177" s="3">
        <f t="shared" ref="G177:G179" si="60">H177+I177+J177+K177+L177+M177+N177</f>
        <v>0.6</v>
      </c>
      <c r="H177" s="3">
        <v>0.05</v>
      </c>
      <c r="I177" s="3">
        <v>0.05</v>
      </c>
      <c r="J177" s="3">
        <v>0.08</v>
      </c>
      <c r="K177" s="3">
        <v>0.08</v>
      </c>
      <c r="L177" s="3">
        <v>0.1</v>
      </c>
      <c r="M177" s="3">
        <v>0.12</v>
      </c>
      <c r="N177" s="3">
        <v>0.12</v>
      </c>
      <c r="O177" s="117"/>
      <c r="P177" s="26"/>
    </row>
    <row r="178" spans="2:16" ht="15.75" x14ac:dyDescent="0.25">
      <c r="B178" s="101"/>
      <c r="C178" s="101"/>
      <c r="D178" s="93"/>
      <c r="E178" s="93"/>
      <c r="F178" s="7" t="s">
        <v>14</v>
      </c>
      <c r="G178" s="3">
        <f t="shared" si="60"/>
        <v>0</v>
      </c>
      <c r="H178" s="3"/>
      <c r="I178" s="3"/>
      <c r="J178" s="3"/>
      <c r="K178" s="3"/>
      <c r="L178" s="3"/>
      <c r="M178" s="3"/>
      <c r="N178" s="3"/>
      <c r="O178" s="117"/>
      <c r="P178" s="26"/>
    </row>
    <row r="179" spans="2:16" ht="156" customHeight="1" x14ac:dyDescent="0.25">
      <c r="B179" s="101"/>
      <c r="C179" s="101"/>
      <c r="D179" s="93"/>
      <c r="E179" s="93"/>
      <c r="F179" s="7" t="s">
        <v>15</v>
      </c>
      <c r="G179" s="3">
        <f t="shared" si="60"/>
        <v>0</v>
      </c>
      <c r="H179" s="3"/>
      <c r="I179" s="3"/>
      <c r="J179" s="3"/>
      <c r="K179" s="3"/>
      <c r="L179" s="3"/>
      <c r="M179" s="3"/>
      <c r="N179" s="3"/>
      <c r="O179" s="117"/>
      <c r="P179" s="26"/>
    </row>
    <row r="180" spans="2:16" ht="33.75" customHeight="1" x14ac:dyDescent="0.25">
      <c r="B180" s="137" t="s">
        <v>100</v>
      </c>
      <c r="C180" s="138"/>
      <c r="D180" s="138"/>
      <c r="E180" s="138"/>
      <c r="F180" s="139"/>
      <c r="G180" s="17">
        <f>G175+G170</f>
        <v>64.5</v>
      </c>
      <c r="H180" s="17">
        <f t="shared" ref="H180:N180" si="61">H175+H170</f>
        <v>6.8500000000000005</v>
      </c>
      <c r="I180" s="17">
        <f t="shared" si="61"/>
        <v>8.0500000000000007</v>
      </c>
      <c r="J180" s="17">
        <f t="shared" si="61"/>
        <v>8.9799999999999986</v>
      </c>
      <c r="K180" s="17">
        <f t="shared" si="61"/>
        <v>9.58</v>
      </c>
      <c r="L180" s="17">
        <f t="shared" si="61"/>
        <v>10</v>
      </c>
      <c r="M180" s="17">
        <f t="shared" si="61"/>
        <v>10.32</v>
      </c>
      <c r="N180" s="17">
        <f t="shared" si="61"/>
        <v>10.719999999999999</v>
      </c>
      <c r="O180" s="3"/>
      <c r="P180" s="26"/>
    </row>
    <row r="181" spans="2:16" ht="15.75" x14ac:dyDescent="0.25">
      <c r="B181" s="140" t="s">
        <v>12</v>
      </c>
      <c r="C181" s="93"/>
      <c r="D181" s="93"/>
      <c r="E181" s="93"/>
      <c r="F181" s="93"/>
      <c r="G181" s="3">
        <f>G176+G171</f>
        <v>13.1</v>
      </c>
      <c r="H181" s="3">
        <f t="shared" ref="H181:N181" si="62">H176+H171</f>
        <v>1.5</v>
      </c>
      <c r="I181" s="3">
        <f t="shared" si="62"/>
        <v>1.6</v>
      </c>
      <c r="J181" s="3">
        <f t="shared" si="62"/>
        <v>1.8</v>
      </c>
      <c r="K181" s="3">
        <f t="shared" si="62"/>
        <v>1.9</v>
      </c>
      <c r="L181" s="3">
        <f t="shared" si="62"/>
        <v>2</v>
      </c>
      <c r="M181" s="3">
        <f t="shared" si="62"/>
        <v>2.1</v>
      </c>
      <c r="N181" s="3">
        <f t="shared" si="62"/>
        <v>2.2000000000000002</v>
      </c>
      <c r="O181" s="3"/>
      <c r="P181" s="26"/>
    </row>
    <row r="182" spans="2:16" ht="15.75" x14ac:dyDescent="0.25">
      <c r="B182" s="140" t="s">
        <v>13</v>
      </c>
      <c r="C182" s="93"/>
      <c r="D182" s="93"/>
      <c r="E182" s="93"/>
      <c r="F182" s="93"/>
      <c r="G182" s="3">
        <f>G177+G172</f>
        <v>45.100000000000009</v>
      </c>
      <c r="H182" s="3">
        <f t="shared" ref="H182:N182" si="63">H177+H172</f>
        <v>5.05</v>
      </c>
      <c r="I182" s="3">
        <f t="shared" si="63"/>
        <v>5.85</v>
      </c>
      <c r="J182" s="3">
        <f t="shared" si="63"/>
        <v>6.38</v>
      </c>
      <c r="K182" s="3">
        <f t="shared" si="63"/>
        <v>6.68</v>
      </c>
      <c r="L182" s="3">
        <f t="shared" si="63"/>
        <v>6.8999999999999995</v>
      </c>
      <c r="M182" s="3">
        <f t="shared" si="63"/>
        <v>7.0200000000000005</v>
      </c>
      <c r="N182" s="3">
        <f t="shared" si="63"/>
        <v>7.22</v>
      </c>
      <c r="O182" s="3"/>
      <c r="P182" s="26"/>
    </row>
    <row r="183" spans="2:16" ht="15.75" x14ac:dyDescent="0.25">
      <c r="B183" s="140" t="s">
        <v>47</v>
      </c>
      <c r="C183" s="93"/>
      <c r="D183" s="93"/>
      <c r="E183" s="93"/>
      <c r="F183" s="93"/>
      <c r="G183" s="3">
        <f>G178+G173</f>
        <v>6.3</v>
      </c>
      <c r="H183" s="3">
        <f t="shared" ref="H183:N183" si="64">H178+H173</f>
        <v>0.3</v>
      </c>
      <c r="I183" s="3">
        <f t="shared" si="64"/>
        <v>0.6</v>
      </c>
      <c r="J183" s="3">
        <f t="shared" si="64"/>
        <v>0.8</v>
      </c>
      <c r="K183" s="3">
        <f t="shared" si="64"/>
        <v>1</v>
      </c>
      <c r="L183" s="3">
        <f t="shared" si="64"/>
        <v>1.1000000000000001</v>
      </c>
      <c r="M183" s="3">
        <f t="shared" si="64"/>
        <v>1.2</v>
      </c>
      <c r="N183" s="3">
        <f t="shared" si="64"/>
        <v>1.3</v>
      </c>
      <c r="O183" s="3"/>
      <c r="P183" s="26"/>
    </row>
    <row r="184" spans="2:16" ht="15.75" x14ac:dyDescent="0.25">
      <c r="B184" s="140" t="s">
        <v>15</v>
      </c>
      <c r="C184" s="93"/>
      <c r="D184" s="93"/>
      <c r="E184" s="93"/>
      <c r="F184" s="93"/>
      <c r="G184" s="3">
        <f>G179+G174</f>
        <v>0</v>
      </c>
      <c r="H184" s="3">
        <f t="shared" ref="H184:N184" si="65">H179+H174</f>
        <v>0</v>
      </c>
      <c r="I184" s="3">
        <f t="shared" si="65"/>
        <v>0</v>
      </c>
      <c r="J184" s="3">
        <f t="shared" si="65"/>
        <v>0</v>
      </c>
      <c r="K184" s="3">
        <f t="shared" si="65"/>
        <v>0</v>
      </c>
      <c r="L184" s="3">
        <f t="shared" si="65"/>
        <v>0</v>
      </c>
      <c r="M184" s="3">
        <f t="shared" si="65"/>
        <v>0</v>
      </c>
      <c r="N184" s="3">
        <f t="shared" si="65"/>
        <v>0</v>
      </c>
      <c r="O184" s="3"/>
      <c r="P184" s="26"/>
    </row>
    <row r="185" spans="2:16" ht="15.75" x14ac:dyDescent="0.25">
      <c r="B185" s="9"/>
      <c r="C185" s="10"/>
      <c r="D185" s="10"/>
      <c r="E185" s="10"/>
      <c r="F185" s="10"/>
      <c r="G185" s="3"/>
      <c r="H185" s="3"/>
      <c r="I185" s="3"/>
      <c r="J185" s="3"/>
      <c r="K185" s="3"/>
      <c r="L185" s="3"/>
      <c r="M185" s="3"/>
      <c r="N185" s="3"/>
      <c r="O185" s="3"/>
      <c r="P185" s="26"/>
    </row>
    <row r="186" spans="2:16" ht="19.5" x14ac:dyDescent="0.35">
      <c r="B186" s="134" t="s">
        <v>97</v>
      </c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50"/>
      <c r="P186" s="26"/>
    </row>
    <row r="187" spans="2:16" ht="15.75" x14ac:dyDescent="0.25">
      <c r="B187" s="142" t="s">
        <v>104</v>
      </c>
      <c r="C187" s="144"/>
      <c r="D187" s="101" t="s">
        <v>11</v>
      </c>
      <c r="E187" s="101" t="s">
        <v>95</v>
      </c>
      <c r="F187" s="33" t="s">
        <v>88</v>
      </c>
      <c r="G187" s="33">
        <f>G188+G189+G190+G191</f>
        <v>0.62999999999999989</v>
      </c>
      <c r="H187" s="33">
        <f t="shared" ref="H187:N187" si="66">H188+H189+H190+H191</f>
        <v>0.08</v>
      </c>
      <c r="I187" s="33">
        <f t="shared" si="66"/>
        <v>0.08</v>
      </c>
      <c r="J187" s="33">
        <f t="shared" si="66"/>
        <v>0.09</v>
      </c>
      <c r="K187" s="33">
        <f t="shared" si="66"/>
        <v>0.09</v>
      </c>
      <c r="L187" s="33">
        <f t="shared" si="66"/>
        <v>0.09</v>
      </c>
      <c r="M187" s="33">
        <f t="shared" si="66"/>
        <v>0.1</v>
      </c>
      <c r="N187" s="33">
        <f t="shared" si="66"/>
        <v>0.1</v>
      </c>
      <c r="O187" s="53" t="s">
        <v>98</v>
      </c>
      <c r="P187" s="26"/>
    </row>
    <row r="188" spans="2:16" ht="31.5" x14ac:dyDescent="0.25">
      <c r="B188" s="143"/>
      <c r="C188" s="145"/>
      <c r="D188" s="141"/>
      <c r="E188" s="93"/>
      <c r="F188" s="28" t="s">
        <v>12</v>
      </c>
      <c r="G188" s="28">
        <f>H188+I188+J188+K188+L188+M188+N188</f>
        <v>0</v>
      </c>
      <c r="H188" s="29"/>
      <c r="I188" s="29"/>
      <c r="J188" s="29"/>
      <c r="K188" s="29"/>
      <c r="L188" s="29"/>
      <c r="M188" s="29"/>
      <c r="N188" s="29"/>
      <c r="O188" s="70"/>
      <c r="P188" s="26"/>
    </row>
    <row r="189" spans="2:16" ht="31.5" x14ac:dyDescent="0.25">
      <c r="B189" s="143"/>
      <c r="C189" s="145"/>
      <c r="D189" s="141"/>
      <c r="E189" s="93"/>
      <c r="F189" s="28" t="s">
        <v>13</v>
      </c>
      <c r="G189" s="28">
        <f t="shared" ref="G189:G191" si="67">H189+I189+J189+K189+L189+M189+N189</f>
        <v>0.62999999999999989</v>
      </c>
      <c r="H189" s="28">
        <v>0.08</v>
      </c>
      <c r="I189" s="28">
        <v>0.08</v>
      </c>
      <c r="J189" s="28">
        <v>0.09</v>
      </c>
      <c r="K189" s="28">
        <v>0.09</v>
      </c>
      <c r="L189" s="28">
        <v>0.09</v>
      </c>
      <c r="M189" s="28">
        <v>0.1</v>
      </c>
      <c r="N189" s="28">
        <v>0.1</v>
      </c>
      <c r="O189" s="70"/>
      <c r="P189" s="26"/>
    </row>
    <row r="190" spans="2:16" ht="15.75" x14ac:dyDescent="0.25">
      <c r="B190" s="143"/>
      <c r="C190" s="145"/>
      <c r="D190" s="141"/>
      <c r="E190" s="93"/>
      <c r="F190" s="28" t="s">
        <v>14</v>
      </c>
      <c r="G190" s="28">
        <f t="shared" si="67"/>
        <v>0</v>
      </c>
      <c r="H190" s="29"/>
      <c r="I190" s="29"/>
      <c r="J190" s="29"/>
      <c r="K190" s="29"/>
      <c r="L190" s="29"/>
      <c r="M190" s="29"/>
      <c r="N190" s="29"/>
      <c r="O190" s="70"/>
      <c r="P190" s="26"/>
    </row>
    <row r="191" spans="2:16" ht="31.5" x14ac:dyDescent="0.25">
      <c r="B191" s="143"/>
      <c r="C191" s="145"/>
      <c r="D191" s="141"/>
      <c r="E191" s="93"/>
      <c r="F191" s="28" t="s">
        <v>15</v>
      </c>
      <c r="G191" s="28">
        <f t="shared" si="67"/>
        <v>0</v>
      </c>
      <c r="H191" s="29"/>
      <c r="I191" s="29"/>
      <c r="J191" s="29"/>
      <c r="K191" s="29"/>
      <c r="L191" s="29"/>
      <c r="M191" s="29"/>
      <c r="N191" s="29"/>
      <c r="O191" s="71"/>
      <c r="P191" s="26"/>
    </row>
    <row r="192" spans="2:16" ht="15.75" x14ac:dyDescent="0.25">
      <c r="B192" s="101" t="s">
        <v>105</v>
      </c>
      <c r="C192" s="146"/>
      <c r="D192" s="101" t="s">
        <v>11</v>
      </c>
      <c r="E192" s="101" t="s">
        <v>95</v>
      </c>
      <c r="F192" s="33" t="s">
        <v>88</v>
      </c>
      <c r="G192" s="17">
        <f>G193+++G194+G195+G196</f>
        <v>0.84</v>
      </c>
      <c r="H192" s="17">
        <f t="shared" ref="H192:N192" si="68">H193+++H194+H195+H196</f>
        <v>0.12</v>
      </c>
      <c r="I192" s="17">
        <f t="shared" si="68"/>
        <v>0.12</v>
      </c>
      <c r="J192" s="17">
        <f t="shared" si="68"/>
        <v>0.12</v>
      </c>
      <c r="K192" s="17">
        <f t="shared" si="68"/>
        <v>0.12</v>
      </c>
      <c r="L192" s="17">
        <f t="shared" si="68"/>
        <v>0.12</v>
      </c>
      <c r="M192" s="17">
        <f t="shared" si="68"/>
        <v>0.12</v>
      </c>
      <c r="N192" s="17">
        <f t="shared" si="68"/>
        <v>0.12</v>
      </c>
      <c r="O192" s="53" t="s">
        <v>99</v>
      </c>
      <c r="P192" s="26"/>
    </row>
    <row r="193" spans="2:16" ht="31.5" x14ac:dyDescent="0.25">
      <c r="B193" s="141"/>
      <c r="C193" s="146"/>
      <c r="D193" s="141"/>
      <c r="E193" s="93"/>
      <c r="F193" s="28" t="s">
        <v>12</v>
      </c>
      <c r="G193" s="3">
        <f>H193+I193+J193+K193+L193+M193++N193</f>
        <v>0</v>
      </c>
      <c r="H193" s="3"/>
      <c r="I193" s="3"/>
      <c r="J193" s="3"/>
      <c r="K193" s="3"/>
      <c r="L193" s="3"/>
      <c r="M193" s="3"/>
      <c r="N193" s="3"/>
      <c r="O193" s="70"/>
      <c r="P193" s="26"/>
    </row>
    <row r="194" spans="2:16" ht="31.5" x14ac:dyDescent="0.25">
      <c r="B194" s="141"/>
      <c r="C194" s="146"/>
      <c r="D194" s="141"/>
      <c r="E194" s="93"/>
      <c r="F194" s="28" t="s">
        <v>13</v>
      </c>
      <c r="G194" s="3">
        <f t="shared" ref="G194:G196" si="69">H194+I194+J194+K194+L194+M194++N194</f>
        <v>0.84</v>
      </c>
      <c r="H194" s="3">
        <v>0.12</v>
      </c>
      <c r="I194" s="3">
        <v>0.12</v>
      </c>
      <c r="J194" s="3">
        <v>0.12</v>
      </c>
      <c r="K194" s="3">
        <v>0.12</v>
      </c>
      <c r="L194" s="3">
        <v>0.12</v>
      </c>
      <c r="M194" s="3">
        <v>0.12</v>
      </c>
      <c r="N194" s="3">
        <v>0.12</v>
      </c>
      <c r="O194" s="70"/>
      <c r="P194" s="26"/>
    </row>
    <row r="195" spans="2:16" ht="15.75" x14ac:dyDescent="0.25">
      <c r="B195" s="141"/>
      <c r="C195" s="146"/>
      <c r="D195" s="141"/>
      <c r="E195" s="93"/>
      <c r="F195" s="28" t="s">
        <v>14</v>
      </c>
      <c r="G195" s="3">
        <f t="shared" si="69"/>
        <v>0</v>
      </c>
      <c r="H195" s="3"/>
      <c r="I195" s="3"/>
      <c r="J195" s="3"/>
      <c r="K195" s="3"/>
      <c r="L195" s="3"/>
      <c r="M195" s="3"/>
      <c r="N195" s="3"/>
      <c r="O195" s="70"/>
      <c r="P195" s="26"/>
    </row>
    <row r="196" spans="2:16" ht="31.5" x14ac:dyDescent="0.25">
      <c r="B196" s="141"/>
      <c r="C196" s="146"/>
      <c r="D196" s="141"/>
      <c r="E196" s="93"/>
      <c r="F196" s="28" t="s">
        <v>15</v>
      </c>
      <c r="G196" s="3">
        <f t="shared" si="69"/>
        <v>0</v>
      </c>
      <c r="H196" s="3"/>
      <c r="I196" s="3"/>
      <c r="J196" s="3"/>
      <c r="K196" s="3"/>
      <c r="L196" s="3"/>
      <c r="M196" s="3"/>
      <c r="N196" s="3"/>
      <c r="O196" s="71"/>
      <c r="P196" s="26"/>
    </row>
    <row r="197" spans="2:16" ht="15.75" x14ac:dyDescent="0.25">
      <c r="B197" s="147" t="s">
        <v>101</v>
      </c>
      <c r="C197" s="148"/>
      <c r="D197" s="148"/>
      <c r="E197" s="148"/>
      <c r="F197" s="148"/>
      <c r="G197" s="17">
        <f>G192+G187</f>
        <v>1.4699999999999998</v>
      </c>
      <c r="H197" s="17">
        <f t="shared" ref="H197:N197" si="70">H192+H187</f>
        <v>0.2</v>
      </c>
      <c r="I197" s="17">
        <f t="shared" si="70"/>
        <v>0.2</v>
      </c>
      <c r="J197" s="17">
        <f t="shared" si="70"/>
        <v>0.21</v>
      </c>
      <c r="K197" s="17">
        <f t="shared" si="70"/>
        <v>0.21</v>
      </c>
      <c r="L197" s="17">
        <f t="shared" si="70"/>
        <v>0.21</v>
      </c>
      <c r="M197" s="17">
        <f t="shared" si="70"/>
        <v>0.22</v>
      </c>
      <c r="N197" s="17">
        <f t="shared" si="70"/>
        <v>0.22</v>
      </c>
      <c r="O197" s="15"/>
      <c r="P197" s="26"/>
    </row>
    <row r="198" spans="2:16" ht="15.75" x14ac:dyDescent="0.25">
      <c r="B198" s="147" t="s">
        <v>12</v>
      </c>
      <c r="C198" s="148"/>
      <c r="D198" s="148"/>
      <c r="E198" s="148"/>
      <c r="F198" s="148"/>
      <c r="G198" s="3">
        <f>G193+G188</f>
        <v>0</v>
      </c>
      <c r="H198" s="3">
        <f t="shared" ref="H198:N198" si="71">H193+H188</f>
        <v>0</v>
      </c>
      <c r="I198" s="3">
        <f t="shared" si="71"/>
        <v>0</v>
      </c>
      <c r="J198" s="3">
        <f t="shared" si="71"/>
        <v>0</v>
      </c>
      <c r="K198" s="3">
        <f t="shared" si="71"/>
        <v>0</v>
      </c>
      <c r="L198" s="3">
        <f t="shared" si="71"/>
        <v>0</v>
      </c>
      <c r="M198" s="3">
        <f t="shared" si="71"/>
        <v>0</v>
      </c>
      <c r="N198" s="3">
        <f t="shared" si="71"/>
        <v>0</v>
      </c>
      <c r="O198" s="15"/>
      <c r="P198" s="26"/>
    </row>
    <row r="199" spans="2:16" ht="15.75" x14ac:dyDescent="0.25">
      <c r="B199" s="147" t="s">
        <v>13</v>
      </c>
      <c r="C199" s="148"/>
      <c r="D199" s="148"/>
      <c r="E199" s="148"/>
      <c r="F199" s="148"/>
      <c r="G199" s="3">
        <f>G189++G194</f>
        <v>1.4699999999999998</v>
      </c>
      <c r="H199" s="3">
        <f t="shared" ref="H199:N199" si="72">H189++H194</f>
        <v>0.2</v>
      </c>
      <c r="I199" s="3">
        <f t="shared" si="72"/>
        <v>0.2</v>
      </c>
      <c r="J199" s="3">
        <f t="shared" si="72"/>
        <v>0.21</v>
      </c>
      <c r="K199" s="3">
        <f t="shared" si="72"/>
        <v>0.21</v>
      </c>
      <c r="L199" s="3">
        <f t="shared" si="72"/>
        <v>0.21</v>
      </c>
      <c r="M199" s="3">
        <f t="shared" si="72"/>
        <v>0.22</v>
      </c>
      <c r="N199" s="3">
        <f t="shared" si="72"/>
        <v>0.22</v>
      </c>
      <c r="O199" s="15"/>
      <c r="P199" s="26"/>
    </row>
    <row r="200" spans="2:16" ht="15.75" x14ac:dyDescent="0.25">
      <c r="B200" s="147" t="s">
        <v>47</v>
      </c>
      <c r="C200" s="148"/>
      <c r="D200" s="148"/>
      <c r="E200" s="148"/>
      <c r="F200" s="148"/>
      <c r="G200" s="3">
        <f>G195+G190</f>
        <v>0</v>
      </c>
      <c r="H200" s="3">
        <f t="shared" ref="H200:N200" si="73">H195+H190</f>
        <v>0</v>
      </c>
      <c r="I200" s="3">
        <f t="shared" si="73"/>
        <v>0</v>
      </c>
      <c r="J200" s="3">
        <f t="shared" si="73"/>
        <v>0</v>
      </c>
      <c r="K200" s="3">
        <f t="shared" si="73"/>
        <v>0</v>
      </c>
      <c r="L200" s="3">
        <f t="shared" si="73"/>
        <v>0</v>
      </c>
      <c r="M200" s="3">
        <f t="shared" si="73"/>
        <v>0</v>
      </c>
      <c r="N200" s="3">
        <f t="shared" si="73"/>
        <v>0</v>
      </c>
      <c r="O200" s="15"/>
      <c r="P200" s="26"/>
    </row>
    <row r="201" spans="2:16" ht="15.75" x14ac:dyDescent="0.25">
      <c r="B201" s="147" t="s">
        <v>15</v>
      </c>
      <c r="C201" s="148"/>
      <c r="D201" s="148"/>
      <c r="E201" s="148"/>
      <c r="F201" s="148"/>
      <c r="G201" s="3">
        <f>G191++G196</f>
        <v>0</v>
      </c>
      <c r="H201" s="3">
        <f t="shared" ref="H201:N201" si="74">H191++H196</f>
        <v>0</v>
      </c>
      <c r="I201" s="3">
        <f t="shared" si="74"/>
        <v>0</v>
      </c>
      <c r="J201" s="3">
        <f t="shared" si="74"/>
        <v>0</v>
      </c>
      <c r="K201" s="3">
        <f t="shared" si="74"/>
        <v>0</v>
      </c>
      <c r="L201" s="3">
        <f t="shared" si="74"/>
        <v>0</v>
      </c>
      <c r="M201" s="3">
        <f t="shared" si="74"/>
        <v>0</v>
      </c>
      <c r="N201" s="3">
        <f t="shared" si="74"/>
        <v>0</v>
      </c>
      <c r="O201" s="15"/>
      <c r="P201" s="26"/>
    </row>
    <row r="202" spans="2:16" ht="15.75" x14ac:dyDescent="0.25">
      <c r="B202" s="30"/>
      <c r="C202" s="8"/>
      <c r="D202" s="31"/>
      <c r="E202" s="13"/>
      <c r="F202" s="32"/>
      <c r="G202" s="3"/>
      <c r="H202" s="3"/>
      <c r="I202" s="3"/>
      <c r="J202" s="3"/>
      <c r="K202" s="3"/>
      <c r="L202" s="3"/>
      <c r="M202" s="3"/>
      <c r="N202" s="3"/>
      <c r="O202" s="15"/>
      <c r="P202" s="26"/>
    </row>
    <row r="203" spans="2:16" ht="15.75" x14ac:dyDescent="0.25">
      <c r="B203" s="47" t="s">
        <v>84</v>
      </c>
      <c r="C203" s="109"/>
      <c r="D203" s="109"/>
      <c r="E203" s="109"/>
      <c r="F203" s="110"/>
      <c r="G203" s="38">
        <f t="shared" ref="G203:N203" si="75">G197+G180++G163++G146++G114+G62</f>
        <v>14962.07</v>
      </c>
      <c r="H203" s="38">
        <f t="shared" si="75"/>
        <v>1773.55</v>
      </c>
      <c r="I203" s="38">
        <f t="shared" si="75"/>
        <v>1843.75</v>
      </c>
      <c r="J203" s="38">
        <f t="shared" si="75"/>
        <v>2023.79</v>
      </c>
      <c r="K203" s="38">
        <f t="shared" si="75"/>
        <v>2163.89</v>
      </c>
      <c r="L203" s="38">
        <f t="shared" si="75"/>
        <v>2297.1099999999997</v>
      </c>
      <c r="M203" s="38">
        <f t="shared" si="75"/>
        <v>2351.94</v>
      </c>
      <c r="N203" s="38">
        <f t="shared" si="75"/>
        <v>2508.04</v>
      </c>
      <c r="O203" s="41"/>
      <c r="P203" s="26"/>
    </row>
    <row r="204" spans="2:16" ht="15.75" x14ac:dyDescent="0.25">
      <c r="B204" s="47" t="s">
        <v>12</v>
      </c>
      <c r="C204" s="109"/>
      <c r="D204" s="109"/>
      <c r="E204" s="109"/>
      <c r="F204" s="110"/>
      <c r="G204" s="38">
        <f t="shared" ref="G204:N204" si="76">G198+G181+G164+G147+G115+G63</f>
        <v>1866.3</v>
      </c>
      <c r="H204" s="38">
        <f t="shared" si="76"/>
        <v>224.9</v>
      </c>
      <c r="I204" s="38">
        <f t="shared" si="76"/>
        <v>240.6</v>
      </c>
      <c r="J204" s="38">
        <f t="shared" si="76"/>
        <v>252.6</v>
      </c>
      <c r="K204" s="38">
        <f t="shared" si="76"/>
        <v>270.7</v>
      </c>
      <c r="L204" s="38">
        <f t="shared" si="76"/>
        <v>283.39999999999998</v>
      </c>
      <c r="M204" s="38">
        <f t="shared" si="76"/>
        <v>292.29999999999995</v>
      </c>
      <c r="N204" s="38">
        <f t="shared" si="76"/>
        <v>301.79999999999995</v>
      </c>
      <c r="O204" s="41"/>
      <c r="P204" s="26"/>
    </row>
    <row r="205" spans="2:16" ht="15.75" x14ac:dyDescent="0.25">
      <c r="B205" s="47" t="s">
        <v>13</v>
      </c>
      <c r="C205" s="109"/>
      <c r="D205" s="109"/>
      <c r="E205" s="109"/>
      <c r="F205" s="110"/>
      <c r="G205" s="38">
        <f>G199+G182+G165+G148+G116++G64</f>
        <v>127.07</v>
      </c>
      <c r="H205" s="38">
        <f t="shared" ref="H205:N207" si="77">H199+H182+H165+H148+H116+H64</f>
        <v>13.95</v>
      </c>
      <c r="I205" s="38">
        <f t="shared" si="77"/>
        <v>15.650000000000002</v>
      </c>
      <c r="J205" s="38">
        <f t="shared" si="77"/>
        <v>17.09</v>
      </c>
      <c r="K205" s="38">
        <f t="shared" si="77"/>
        <v>18.79</v>
      </c>
      <c r="L205" s="38">
        <f t="shared" si="77"/>
        <v>19.91</v>
      </c>
      <c r="M205" s="38">
        <f t="shared" si="77"/>
        <v>20.34</v>
      </c>
      <c r="N205" s="38">
        <f t="shared" si="77"/>
        <v>21.34</v>
      </c>
      <c r="O205" s="41"/>
      <c r="P205" s="26"/>
    </row>
    <row r="206" spans="2:16" ht="15.75" x14ac:dyDescent="0.25">
      <c r="B206" s="47" t="s">
        <v>47</v>
      </c>
      <c r="C206" s="109"/>
      <c r="D206" s="109"/>
      <c r="E206" s="109"/>
      <c r="F206" s="110"/>
      <c r="G206" s="38">
        <f>G200+G183+G166+G149+G117+G65</f>
        <v>22.799999999999997</v>
      </c>
      <c r="H206" s="38">
        <f t="shared" si="77"/>
        <v>2</v>
      </c>
      <c r="I206" s="38">
        <f t="shared" si="77"/>
        <v>2.5</v>
      </c>
      <c r="J206" s="38">
        <f t="shared" si="77"/>
        <v>3</v>
      </c>
      <c r="K206" s="38">
        <f t="shared" si="77"/>
        <v>3.4</v>
      </c>
      <c r="L206" s="38">
        <f t="shared" si="77"/>
        <v>3.6999999999999997</v>
      </c>
      <c r="M206" s="38">
        <f t="shared" si="77"/>
        <v>4</v>
      </c>
      <c r="N206" s="38">
        <f t="shared" si="77"/>
        <v>4.2</v>
      </c>
      <c r="O206" s="41"/>
      <c r="P206" s="26"/>
    </row>
    <row r="207" spans="2:16" ht="15.75" x14ac:dyDescent="0.25">
      <c r="B207" s="47" t="s">
        <v>15</v>
      </c>
      <c r="C207" s="109"/>
      <c r="D207" s="109"/>
      <c r="E207" s="109"/>
      <c r="F207" s="110"/>
      <c r="G207" s="17">
        <f>G201+G184+G167+G150+G118+G66</f>
        <v>12945.9</v>
      </c>
      <c r="H207" s="17">
        <f t="shared" si="77"/>
        <v>1532.7</v>
      </c>
      <c r="I207" s="17">
        <f t="shared" si="77"/>
        <v>1585</v>
      </c>
      <c r="J207" s="17">
        <f t="shared" si="77"/>
        <v>1751.1</v>
      </c>
      <c r="K207" s="17">
        <f t="shared" si="77"/>
        <v>1871</v>
      </c>
      <c r="L207" s="17">
        <f t="shared" si="77"/>
        <v>1990.1</v>
      </c>
      <c r="M207" s="17">
        <f t="shared" si="77"/>
        <v>2035.3</v>
      </c>
      <c r="N207" s="17">
        <f t="shared" si="77"/>
        <v>2180.6999999999998</v>
      </c>
      <c r="O207" s="41"/>
      <c r="P207" s="40"/>
    </row>
    <row r="208" spans="2:16" ht="15.75" x14ac:dyDescent="0.25">
      <c r="B208" s="6"/>
      <c r="C208" s="6"/>
      <c r="D208" s="6"/>
      <c r="E208" s="6"/>
      <c r="F208" s="6"/>
      <c r="G208" s="39"/>
      <c r="H208" s="39"/>
      <c r="I208" s="39"/>
      <c r="J208" s="39"/>
      <c r="K208" s="39"/>
      <c r="L208" s="39"/>
      <c r="M208" s="39"/>
      <c r="N208" s="39"/>
      <c r="O208" s="41"/>
      <c r="P208" s="41"/>
    </row>
    <row r="209" spans="2:15" ht="15.75" x14ac:dyDescent="0.25">
      <c r="B209" s="6"/>
      <c r="C209" s="6"/>
      <c r="D209" s="6"/>
      <c r="E209" s="6"/>
      <c r="F209" s="6"/>
      <c r="G209" s="39"/>
      <c r="H209" s="39"/>
      <c r="I209" s="39"/>
      <c r="J209" s="39"/>
      <c r="K209" s="39"/>
      <c r="L209" s="39"/>
      <c r="M209" s="39"/>
      <c r="N209" s="39"/>
      <c r="O209" s="6"/>
    </row>
    <row r="210" spans="2:15" ht="15.75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2:15" ht="15.75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2:15" ht="15.75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2:15" ht="15.75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</sheetData>
  <mergeCells count="214">
    <mergeCell ref="O131:O135"/>
    <mergeCell ref="O136:O140"/>
    <mergeCell ref="O141:O145"/>
    <mergeCell ref="B136:B140"/>
    <mergeCell ref="B131:B135"/>
    <mergeCell ref="B141:B145"/>
    <mergeCell ref="C131:C135"/>
    <mergeCell ref="C136:C140"/>
    <mergeCell ref="D131:D135"/>
    <mergeCell ref="D136:D140"/>
    <mergeCell ref="D141:D145"/>
    <mergeCell ref="E131:E135"/>
    <mergeCell ref="E136:E140"/>
    <mergeCell ref="E141:E145"/>
    <mergeCell ref="C141:C145"/>
    <mergeCell ref="O121:O125"/>
    <mergeCell ref="D121:D125"/>
    <mergeCell ref="E121:E125"/>
    <mergeCell ref="C121:C125"/>
    <mergeCell ref="B121:B125"/>
    <mergeCell ref="O126:O130"/>
    <mergeCell ref="E126:E130"/>
    <mergeCell ref="D126:D130"/>
    <mergeCell ref="C126:C130"/>
    <mergeCell ref="B126:B130"/>
    <mergeCell ref="O187:O191"/>
    <mergeCell ref="O192:O196"/>
    <mergeCell ref="B197:F197"/>
    <mergeCell ref="B198:F198"/>
    <mergeCell ref="B199:F199"/>
    <mergeCell ref="B200:F200"/>
    <mergeCell ref="B201:F201"/>
    <mergeCell ref="E175:E179"/>
    <mergeCell ref="D175:D179"/>
    <mergeCell ref="C175:C179"/>
    <mergeCell ref="B175:B179"/>
    <mergeCell ref="O175:O179"/>
    <mergeCell ref="B186:O186"/>
    <mergeCell ref="B68:O68"/>
    <mergeCell ref="B120:N120"/>
    <mergeCell ref="B152:N152"/>
    <mergeCell ref="B169:N169"/>
    <mergeCell ref="B203:F203"/>
    <mergeCell ref="B204:F204"/>
    <mergeCell ref="B205:F205"/>
    <mergeCell ref="B206:F206"/>
    <mergeCell ref="B207:F207"/>
    <mergeCell ref="B180:F180"/>
    <mergeCell ref="B181:F181"/>
    <mergeCell ref="B182:F182"/>
    <mergeCell ref="B183:F183"/>
    <mergeCell ref="B184:F184"/>
    <mergeCell ref="B192:B196"/>
    <mergeCell ref="B187:B191"/>
    <mergeCell ref="C187:C191"/>
    <mergeCell ref="C192:C196"/>
    <mergeCell ref="D187:D191"/>
    <mergeCell ref="D192:D196"/>
    <mergeCell ref="E187:E191"/>
    <mergeCell ref="E192:E196"/>
    <mergeCell ref="E170:E174"/>
    <mergeCell ref="D170:D174"/>
    <mergeCell ref="C170:C174"/>
    <mergeCell ref="B170:B174"/>
    <mergeCell ref="B163:F163"/>
    <mergeCell ref="B164:F164"/>
    <mergeCell ref="B165:F165"/>
    <mergeCell ref="B167:F167"/>
    <mergeCell ref="B166:F166"/>
    <mergeCell ref="C153:C157"/>
    <mergeCell ref="B158:B162"/>
    <mergeCell ref="C158:C162"/>
    <mergeCell ref="D158:D162"/>
    <mergeCell ref="E158:E162"/>
    <mergeCell ref="O158:O162"/>
    <mergeCell ref="E153:E157"/>
    <mergeCell ref="D153:D157"/>
    <mergeCell ref="O153:O157"/>
    <mergeCell ref="B153:B157"/>
    <mergeCell ref="B149:F149"/>
    <mergeCell ref="B150:F150"/>
    <mergeCell ref="O94:O98"/>
    <mergeCell ref="O99:O103"/>
    <mergeCell ref="O109:O113"/>
    <mergeCell ref="B118:F118"/>
    <mergeCell ref="D94:D98"/>
    <mergeCell ref="E94:E98"/>
    <mergeCell ref="C94:C98"/>
    <mergeCell ref="B116:F116"/>
    <mergeCell ref="B117:F117"/>
    <mergeCell ref="B109:B113"/>
    <mergeCell ref="B104:B108"/>
    <mergeCell ref="C104:C108"/>
    <mergeCell ref="D104:D108"/>
    <mergeCell ref="E104:E108"/>
    <mergeCell ref="O104:O108"/>
    <mergeCell ref="C109:C113"/>
    <mergeCell ref="B148:F148"/>
    <mergeCell ref="O79:O83"/>
    <mergeCell ref="O84:O88"/>
    <mergeCell ref="O89:O93"/>
    <mergeCell ref="B114:F114"/>
    <mergeCell ref="B115:F115"/>
    <mergeCell ref="B89:B93"/>
    <mergeCell ref="B94:B98"/>
    <mergeCell ref="B99:B103"/>
    <mergeCell ref="D99:D103"/>
    <mergeCell ref="E99:E103"/>
    <mergeCell ref="C99:C103"/>
    <mergeCell ref="E109:E113"/>
    <mergeCell ref="D109:D113"/>
    <mergeCell ref="B69:B83"/>
    <mergeCell ref="B84:B88"/>
    <mergeCell ref="D89:D93"/>
    <mergeCell ref="E89:E93"/>
    <mergeCell ref="C89:C93"/>
    <mergeCell ref="E74:E78"/>
    <mergeCell ref="C74:C78"/>
    <mergeCell ref="B146:F146"/>
    <mergeCell ref="B147:F147"/>
    <mergeCell ref="O7:O11"/>
    <mergeCell ref="B6:N6"/>
    <mergeCell ref="E7:E11"/>
    <mergeCell ref="D7:D11"/>
    <mergeCell ref="C7:C11"/>
    <mergeCell ref="B7:B11"/>
    <mergeCell ref="O4:O5"/>
    <mergeCell ref="O12:O16"/>
    <mergeCell ref="D37:D41"/>
    <mergeCell ref="O47:O51"/>
    <mergeCell ref="O37:O41"/>
    <mergeCell ref="O42:O46"/>
    <mergeCell ref="D42:D46"/>
    <mergeCell ref="C42:C46"/>
    <mergeCell ref="B42:B46"/>
    <mergeCell ref="O32:O36"/>
    <mergeCell ref="D47:D51"/>
    <mergeCell ref="E47:E51"/>
    <mergeCell ref="C47:C51"/>
    <mergeCell ref="B47:B51"/>
    <mergeCell ref="O69:O73"/>
    <mergeCell ref="O74:O78"/>
    <mergeCell ref="A37:A41"/>
    <mergeCell ref="B37:B41"/>
    <mergeCell ref="C37:C41"/>
    <mergeCell ref="A7:A11"/>
    <mergeCell ref="G4:N4"/>
    <mergeCell ref="A4:A5"/>
    <mergeCell ref="B4:B5"/>
    <mergeCell ref="C4:C5"/>
    <mergeCell ref="D4:D5"/>
    <mergeCell ref="E4:E5"/>
    <mergeCell ref="F4:F5"/>
    <mergeCell ref="D12:D16"/>
    <mergeCell ref="E12:E16"/>
    <mergeCell ref="B12:B16"/>
    <mergeCell ref="C12:C16"/>
    <mergeCell ref="E37:E41"/>
    <mergeCell ref="D32:D36"/>
    <mergeCell ref="E32:E36"/>
    <mergeCell ref="C32:C36"/>
    <mergeCell ref="B32:B36"/>
    <mergeCell ref="E22:E26"/>
    <mergeCell ref="D22:D26"/>
    <mergeCell ref="C22:C26"/>
    <mergeCell ref="B22:B26"/>
    <mergeCell ref="O170:O174"/>
    <mergeCell ref="A42:A46"/>
    <mergeCell ref="E52:E56"/>
    <mergeCell ref="D52:D56"/>
    <mergeCell ref="C52:C56"/>
    <mergeCell ref="B52:B56"/>
    <mergeCell ref="A52:A56"/>
    <mergeCell ref="E42:E46"/>
    <mergeCell ref="O52:O56"/>
    <mergeCell ref="E57:E61"/>
    <mergeCell ref="D57:D61"/>
    <mergeCell ref="C57:C61"/>
    <mergeCell ref="B57:B61"/>
    <mergeCell ref="A47:A51"/>
    <mergeCell ref="D79:D83"/>
    <mergeCell ref="E79:E83"/>
    <mergeCell ref="C79:C83"/>
    <mergeCell ref="D84:D88"/>
    <mergeCell ref="E84:E88"/>
    <mergeCell ref="C84:C88"/>
    <mergeCell ref="D69:D73"/>
    <mergeCell ref="E69:E73"/>
    <mergeCell ref="C69:C73"/>
    <mergeCell ref="D74:D78"/>
    <mergeCell ref="B2:N2"/>
    <mergeCell ref="B65:F65"/>
    <mergeCell ref="B66:F66"/>
    <mergeCell ref="A57:A61"/>
    <mergeCell ref="O57:O61"/>
    <mergeCell ref="B62:F62"/>
    <mergeCell ref="B63:F63"/>
    <mergeCell ref="B64:F64"/>
    <mergeCell ref="B17:B21"/>
    <mergeCell ref="C17:C21"/>
    <mergeCell ref="D17:D21"/>
    <mergeCell ref="E17:E21"/>
    <mergeCell ref="O17:O21"/>
    <mergeCell ref="A17:A21"/>
    <mergeCell ref="A32:A36"/>
    <mergeCell ref="A22:A26"/>
    <mergeCell ref="O22:O26"/>
    <mergeCell ref="E27:E31"/>
    <mergeCell ref="D27:D31"/>
    <mergeCell ref="C27:C31"/>
    <mergeCell ref="B27:B31"/>
    <mergeCell ref="A27:A31"/>
    <mergeCell ref="O27:O31"/>
    <mergeCell ref="A12:A16"/>
  </mergeCells>
  <pageMargins left="0" right="0" top="0.55118110236220474" bottom="0" header="0.31496062992125984" footer="0.31496062992125984"/>
  <pageSetup paperSize="9" scale="61" orientation="landscape" verticalDpi="0" r:id="rId1"/>
  <rowBreaks count="6" manualBreakCount="6">
    <brk id="31" max="14" man="1"/>
    <brk id="56" max="14" man="1"/>
    <brk id="93" max="14" man="1"/>
    <brk id="130" max="14" man="1"/>
    <brk id="167" max="14" man="1"/>
    <brk id="19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Стрельченко Валентина</dc:creator>
  <cp:lastModifiedBy>Тищенко Тетяна</cp:lastModifiedBy>
  <cp:lastPrinted>2020-11-10T15:47:41Z</cp:lastPrinted>
  <dcterms:created xsi:type="dcterms:W3CDTF">2020-10-09T09:28:52Z</dcterms:created>
  <dcterms:modified xsi:type="dcterms:W3CDTF">2020-11-10T15:48:48Z</dcterms:modified>
</cp:coreProperties>
</file>